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05" windowWidth="15210" windowHeight="11760" tabRatio="306" firstSheet="1" activeTab="1"/>
  </bookViews>
  <sheets>
    <sheet name="Лист 1" sheetId="1" r:id="rId1"/>
    <sheet name="Прайс белруб" sheetId="2" r:id="rId2"/>
  </sheets>
  <externalReferences>
    <externalReference r:id="rId5"/>
  </externalReferences>
  <definedNames>
    <definedName name="_xlnm.Print_Area" localSheetId="1">'Прайс белруб'!$A$1:$J$60</definedName>
  </definedNames>
  <calcPr fullCalcOnLoad="1" refMode="R1C1"/>
</workbook>
</file>

<file path=xl/sharedStrings.xml><?xml version="1.0" encoding="utf-8"?>
<sst xmlns="http://schemas.openxmlformats.org/spreadsheetml/2006/main" count="171" uniqueCount="165">
  <si>
    <t>РАСЦЕНКИ НА ПРОИЗВОДСТВО РЕКЛАМНОГО РОЛИКА</t>
  </si>
  <si>
    <t>Категория ролика:</t>
  </si>
  <si>
    <t>Услуги сторонних организаций по трансляции радиопрограмм</t>
  </si>
  <si>
    <t>16:00 - 19:00</t>
  </si>
  <si>
    <t>1.3</t>
  </si>
  <si>
    <t>5.6</t>
  </si>
  <si>
    <t>Консультационные, информационные и аудиторские услуги</t>
  </si>
  <si>
    <t>5.7</t>
  </si>
  <si>
    <t>5.9</t>
  </si>
  <si>
    <t>Арендная плата</t>
  </si>
  <si>
    <t>5.10</t>
  </si>
  <si>
    <t>Командировочные и представительские расходы</t>
  </si>
  <si>
    <t>Соло-спот (ролик) -1,6</t>
  </si>
  <si>
    <t>5.11</t>
  </si>
  <si>
    <t>Отчисления в инновационный фонд</t>
  </si>
  <si>
    <t>Кросс-медиа - 1,2</t>
  </si>
  <si>
    <t>5.12</t>
  </si>
  <si>
    <t>Другие затраты</t>
  </si>
  <si>
    <t>Позиционирование спота в блоке - 1,2</t>
  </si>
  <si>
    <t>Первая читалка в информационных выпусках - 1,2; 2-я читалка - 1,4; 3-я читалка - 1,6; 4-я читалка - 1,8</t>
  </si>
  <si>
    <t>Себестоимость</t>
  </si>
  <si>
    <t>Главный бухгалтер Лазарева И.П.   ________________</t>
  </si>
  <si>
    <t>Заместитель директора по финансам Плешань А.А.________________________</t>
  </si>
  <si>
    <t>При превышении допустимого объема оперативно-текстовой информации в блоке (норма 1 читалка): 2-я читалка - 1,2;  3-я читалка - 1,4;  4-я читалка - 1,6</t>
  </si>
  <si>
    <t>Плановый тариф минуты рекламного эфира для времени</t>
  </si>
  <si>
    <t>Прибыль</t>
  </si>
  <si>
    <t>При превышении допустимого объема рекламы в блоке (норма 5 спотов):  6-й спот - 1,2;  7-й спот - 1,3;  8-й спот - 1,4</t>
  </si>
  <si>
    <t>Рентабельность, % к себестоимости</t>
  </si>
  <si>
    <t>Плановое количество минут</t>
  </si>
  <si>
    <t>Прямое включение, заказная программа - 1,3</t>
  </si>
  <si>
    <t>Республиканский единый платеж</t>
  </si>
  <si>
    <t>Тариф минуты рекламного эфира  без НДС</t>
  </si>
  <si>
    <t>спонсорство новостей, погоды, "Бинес новостей", музыкальный пакет -1,2</t>
  </si>
  <si>
    <t>*-- коэффициент рассчитывается последовательно от коэффициентов к часовой сетке</t>
  </si>
  <si>
    <t>Текстовое упоминание вне рекламных позиций - 2,0</t>
  </si>
  <si>
    <t>ПОНЕДЕЛЬНИК - ПЯТНИЦА</t>
  </si>
  <si>
    <t>СУББОТА - ВОСКРЕСЕНЬЕ</t>
  </si>
  <si>
    <t>Директор СООО "Радио Юнистар "</t>
  </si>
  <si>
    <t>______________________________ Шатило А.В.</t>
  </si>
  <si>
    <t>Плановая калькуляция тарифа одной минуты рекламного эфира СООО "Радио Юнистар"</t>
  </si>
  <si>
    <t>Применяемые тарифные коэффициенты   к  часовой сетке в зависимости от рейтинга часа</t>
  </si>
  <si>
    <t>№п/п</t>
  </si>
  <si>
    <t>Статьи затрат на подготовку и трансляцию радиопрограмм</t>
  </si>
  <si>
    <t>Сумма, руб.</t>
  </si>
  <si>
    <t>Понедельник -- пятница</t>
  </si>
  <si>
    <t>Коэфф-т</t>
  </si>
  <si>
    <t>Суббота-воскресенье</t>
  </si>
  <si>
    <t>07.00 - 08.00</t>
  </si>
  <si>
    <t xml:space="preserve">08:00 - 09:00 </t>
  </si>
  <si>
    <t>Затраты</t>
  </si>
  <si>
    <t>08.00 - 10.00</t>
  </si>
  <si>
    <t>09:00 - 10:00</t>
  </si>
  <si>
    <t>1.1</t>
  </si>
  <si>
    <t>Сырье и материалы</t>
  </si>
  <si>
    <t>10:00 - 14:00</t>
  </si>
  <si>
    <t>1.2</t>
  </si>
  <si>
    <t>Работы и услуги производственного характера, выполняемые сторонними предприятиями, в т.ч.</t>
  </si>
  <si>
    <t>14:00 - 16:00</t>
  </si>
  <si>
    <t>1.2.1.</t>
  </si>
  <si>
    <t>Применяются следующие повышающие коэффициенты:</t>
  </si>
  <si>
    <t>Топливо</t>
  </si>
  <si>
    <t>19:00 - 24:00</t>
  </si>
  <si>
    <t>1.4</t>
  </si>
  <si>
    <t>Электроэнергия</t>
  </si>
  <si>
    <t>24:00 - 02:00</t>
  </si>
  <si>
    <t>1.5</t>
  </si>
  <si>
    <t>Экологический налог</t>
  </si>
  <si>
    <t>17.00 - 19.00</t>
  </si>
  <si>
    <t>02:00 - 07:00</t>
  </si>
  <si>
    <t>ФОТ</t>
  </si>
  <si>
    <t>19.00 - 20.00</t>
  </si>
  <si>
    <t>07:00 - 08:00</t>
  </si>
  <si>
    <t>Отчисления на социальные нужды и гос. фонд занятости</t>
  </si>
  <si>
    <t>Амортизация ОФ и нематериальных активов</t>
  </si>
  <si>
    <t>Прочие затраты</t>
  </si>
  <si>
    <t>5.2</t>
  </si>
  <si>
    <t>Обязательное страхование</t>
  </si>
  <si>
    <t>5.3</t>
  </si>
  <si>
    <t>Услуги связи</t>
  </si>
  <si>
    <t>5.4</t>
  </si>
  <si>
    <t>Плата за пожарную и сторожевую охрану</t>
  </si>
  <si>
    <t>5.5</t>
  </si>
  <si>
    <t>Плата за подготовку и переподготовку кадров</t>
  </si>
  <si>
    <t>Отчисления за радиочастотный спектр</t>
  </si>
  <si>
    <t>5.8</t>
  </si>
  <si>
    <t>Расходы на рекламу, маркетинг</t>
  </si>
  <si>
    <t>Применяемые коэффициенты за позиционирование*</t>
  </si>
  <si>
    <t>20.00 - 23.00</t>
  </si>
  <si>
    <t>10:00 - 16:00</t>
  </si>
  <si>
    <t xml:space="preserve">08:00 - 10:00 </t>
  </si>
  <si>
    <t>06.00 - 07.00</t>
  </si>
  <si>
    <t>10.00 - 11.00</t>
  </si>
  <si>
    <t>11.00 - 12.00</t>
  </si>
  <si>
    <t>12.00 - 14.00</t>
  </si>
  <si>
    <t>14.00 - 16.00</t>
  </si>
  <si>
    <t>16.00 - 17.00</t>
  </si>
  <si>
    <t>23.00 - 24.00</t>
  </si>
  <si>
    <t>16:00 - 20:00</t>
  </si>
  <si>
    <t>20:00 - 24:00</t>
  </si>
  <si>
    <t>Директор СООО "Радио Юнистар"</t>
  </si>
  <si>
    <t>Шатило А.В.</t>
  </si>
  <si>
    <t>00:00 - 24:00</t>
  </si>
  <si>
    <t>00.00 - 24.00</t>
  </si>
  <si>
    <t>от кол-ва минут</t>
  </si>
  <si>
    <t>Позиции размещения - Минск</t>
  </si>
  <si>
    <t>Позиции размещения - Брест</t>
  </si>
  <si>
    <t>k</t>
  </si>
  <si>
    <t>СКИДКА</t>
  </si>
  <si>
    <t>по цене минуты в блоке</t>
  </si>
  <si>
    <t xml:space="preserve">                                                                     РАСЦЕНКИ</t>
  </si>
  <si>
    <t xml:space="preserve">                                НА РАЗМЕЩЕНИЕ РЕКЛАМНОЙ ПРОДУКЦИИ В ЭФИРЕ РАДИО "UNISTAR"</t>
  </si>
  <si>
    <t xml:space="preserve">  Спонсорский джингл (шапка)</t>
  </si>
  <si>
    <t xml:space="preserve">  Запись без голоса и сценария, час</t>
  </si>
  <si>
    <t xml:space="preserve">  Цена гросс минуты в рекламном блоке</t>
  </si>
  <si>
    <t xml:space="preserve">  Прямое включение, заказная программа</t>
  </si>
  <si>
    <t xml:space="preserve">  СПЕЦПРЕДЛОЖЕНИЕ  - ЗАКАЗНОЙ ПРОЕКТ, АКЦИЯ *,**</t>
  </si>
  <si>
    <t xml:space="preserve">  Сross-media </t>
  </si>
  <si>
    <t xml:space="preserve">  Размещение вне рекламных позиций </t>
  </si>
  <si>
    <t xml:space="preserve">  Цена гросс минуты в РУБРИКАХ/ПРОГРАММАХ </t>
  </si>
  <si>
    <t xml:space="preserve">  Цена гросс минуты в рекламном блоке (8:00-10:00; 17:00-19:00)</t>
  </si>
  <si>
    <r>
      <rPr>
        <b/>
        <sz val="22"/>
        <rFont val="Comic Sans MS"/>
        <family val="4"/>
      </rPr>
      <t xml:space="preserve">                              </t>
    </r>
    <r>
      <rPr>
        <b/>
        <u val="single"/>
        <sz val="22"/>
        <rFont val="Comic Sans MS"/>
        <family val="4"/>
      </rPr>
      <t>СТОИМОСТЬ ЭФИРНОГО ВРЕМЕНИ (белорусских рублей за 1 минуту без НДС 20%)</t>
    </r>
  </si>
  <si>
    <t>ПОНЕДЕЛЬНИК - ВОСКРЕСЕНЬЕ</t>
  </si>
  <si>
    <t xml:space="preserve">  Цена гросс минуты в рекламном блоке (7:00-8:00;10:00-11:00;                12:00-14:00; 16:00-17:00)</t>
  </si>
  <si>
    <t xml:space="preserve">  Сезонный коэффициент - октябрь</t>
  </si>
  <si>
    <t xml:space="preserve">  Цена гросс минуты в РУБРИКАХ/ПРОГРАММАХ в рамках вечернего шоу (после 19.00)</t>
  </si>
  <si>
    <t xml:space="preserve">  Цена гросс минуты в рекламном блоке (0:00-7:00; 11:00-12:00; 14:00-16:00; 19:00-0:00)</t>
  </si>
  <si>
    <t xml:space="preserve">  Сценарий</t>
  </si>
  <si>
    <t xml:space="preserve">  Информационный (без сценария, 1 диктор)</t>
  </si>
  <si>
    <t xml:space="preserve">  Информационно-игровой (без сценария, 2 диктора)</t>
  </si>
  <si>
    <t xml:space="preserve">  Игровой (без сценария, 3 диктора)</t>
  </si>
  <si>
    <t xml:space="preserve">  Запись саундтрека к видеоролику, текста песенного на музыку</t>
  </si>
  <si>
    <t xml:space="preserve">  Логотип, имиджевый, песенный </t>
  </si>
  <si>
    <t xml:space="preserve">  Сезонный коэффициент - апрель-июнь, сентябрь</t>
  </si>
  <si>
    <t xml:space="preserve">  Сезонный коэффициент - июль, август</t>
  </si>
  <si>
    <t xml:space="preserve">  Сезонный коэффициент - декабрь</t>
  </si>
  <si>
    <t xml:space="preserve">  Сезонный коэффициент - октябрь, ноябрь</t>
  </si>
  <si>
    <t xml:space="preserve">  Сезонный коэффициент - февраль-март</t>
  </si>
  <si>
    <t xml:space="preserve">  Сезонный коэффициент - январь, июль, август</t>
  </si>
  <si>
    <t xml:space="preserve">  ЧИТАЛКА в БЛОКАХ  - max. хронометраж читалок - 45''</t>
  </si>
  <si>
    <t xml:space="preserve">  ЧИТАЛКА в НОВОСТЯХ - max. хронометраж читалок - 45''</t>
  </si>
  <si>
    <t xml:space="preserve">  Цена гросс минуты в РУБРИКАХ/ПРОГРАММАХ (8:00-10:00; 17:00-19:00), а также в рубриках со смешанным расположением в эфире и в программе "В дороге" (скидка в программе "В дороге" - 58%)</t>
  </si>
  <si>
    <t xml:space="preserve">  Перемонтаж комплексный (либо с голосом и музыкой, либо с несколькими голосами)</t>
  </si>
  <si>
    <t xml:space="preserve">  Перемонтаж простой (либо без голоса, либо без музыки 1-5 слов)</t>
  </si>
  <si>
    <t>-</t>
  </si>
  <si>
    <t xml:space="preserve">  Позиционирование первым/последним спота в блоке, СОЛО-СПОТ,  Сross-media </t>
  </si>
  <si>
    <t xml:space="preserve">  Позиционирование вторым/предпоследним спота в блоке</t>
  </si>
  <si>
    <t>www.unistar.by</t>
  </si>
  <si>
    <t>pleshan.a@unistar.by</t>
  </si>
  <si>
    <t>E-mail:</t>
  </si>
  <si>
    <t>Интернет вещание:</t>
  </si>
  <si>
    <t>209 - 53 - 83</t>
  </si>
  <si>
    <t>телефон/факс в Минске:</t>
  </si>
  <si>
    <t>+375 29 699 63 88</t>
  </si>
  <si>
    <t>VELCOM:</t>
  </si>
  <si>
    <t>iOS</t>
  </si>
  <si>
    <t>Мобильное приложение Unistar для:</t>
  </si>
  <si>
    <r>
      <t>Android</t>
    </r>
    <r>
      <rPr>
        <sz val="28"/>
        <color indexed="39"/>
        <rFont val="Comic Sans MS"/>
        <family val="4"/>
      </rPr>
      <t xml:space="preserve"> </t>
    </r>
  </si>
  <si>
    <t>Ст-ть , *</t>
  </si>
  <si>
    <t>* Стоимость ролика при размещении по прямым договорам на оказание услуг  по размещению рекламы в эфире Радио "Unistar". В иных случаях : + 30% от стоимости.</t>
  </si>
  <si>
    <r>
      <t xml:space="preserve">Статичный сквозной баннер на сайте </t>
    </r>
    <r>
      <rPr>
        <b/>
        <u val="single"/>
        <sz val="24"/>
        <color indexed="60"/>
        <rFont val="Comic Sans MS"/>
        <family val="4"/>
      </rPr>
      <t>UNISTAR.BY</t>
    </r>
    <r>
      <rPr>
        <b/>
        <sz val="24"/>
        <color indexed="60"/>
        <rFont val="Comic Sans MS"/>
        <family val="4"/>
      </rPr>
      <t>,с ротацией 100%, за 1 день (размер 209х153 px),                     минимальное размещение - 7 дней</t>
    </r>
  </si>
  <si>
    <t>Александр</t>
  </si>
  <si>
    <t>Плешань</t>
  </si>
  <si>
    <t xml:space="preserve">90 000 рублей </t>
  </si>
  <si>
    <r>
      <t>Действует</t>
    </r>
    <r>
      <rPr>
        <b/>
        <sz val="20"/>
        <rFont val="Comic Sans MS"/>
        <family val="4"/>
      </rPr>
      <t xml:space="preserve"> </t>
    </r>
    <r>
      <rPr>
        <b/>
        <sz val="20"/>
        <rFont val="Arial"/>
        <family val="4"/>
      </rPr>
      <t>с</t>
    </r>
    <r>
      <rPr>
        <b/>
        <sz val="20"/>
        <rFont val="Comic Sans MS"/>
        <family val="4"/>
      </rPr>
      <t xml:space="preserve"> 01.10.2015</t>
    </r>
  </si>
  <si>
    <t xml:space="preserve">  Соло-спот, Муз. соло-спот, Мировая погода, Новости, Прогноз погоды, Юнистар в …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</si>
</sst>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_-* #,##0_р_._-;\-* #,##0_р_._-;_-* &quot;-&quot;??_р_._-;_-@_-"/>
    <numFmt numFmtId="166" formatCode="#,##0.0"/>
    <numFmt numFmtId="167" formatCode="0.0"/>
    <numFmt numFmtId="168" formatCode="#,##0.000"/>
    <numFmt numFmtId="169" formatCode="#,##0.0000"/>
    <numFmt numFmtId="170" formatCode="0.0%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10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sz val="10"/>
      <name val="Arial Cyr"/>
      <family val="0"/>
    </font>
    <font>
      <sz val="26"/>
      <name val="Comic Sans MS"/>
      <family val="4"/>
    </font>
    <font>
      <sz val="10"/>
      <name val="Comic Sans MS"/>
      <family val="4"/>
    </font>
    <font>
      <b/>
      <sz val="22"/>
      <name val="Comic Sans MS"/>
      <family val="4"/>
    </font>
    <font>
      <sz val="20"/>
      <name val="Comic Sans MS"/>
      <family val="4"/>
    </font>
    <font>
      <b/>
      <u val="single"/>
      <sz val="16"/>
      <name val="Comic Sans MS"/>
      <family val="4"/>
    </font>
    <font>
      <b/>
      <sz val="20"/>
      <name val="Comic Sans MS"/>
      <family val="4"/>
    </font>
    <font>
      <b/>
      <sz val="26"/>
      <name val="Comic Sans MS"/>
      <family val="4"/>
    </font>
    <font>
      <i/>
      <sz val="26"/>
      <color indexed="9"/>
      <name val="Comic Sans MS"/>
      <family val="4"/>
    </font>
    <font>
      <b/>
      <i/>
      <sz val="20"/>
      <name val="Comic Sans MS"/>
      <family val="4"/>
    </font>
    <font>
      <b/>
      <sz val="28"/>
      <name val="Comic Sans MS"/>
      <family val="4"/>
    </font>
    <font>
      <b/>
      <u val="single"/>
      <sz val="26"/>
      <name val="Comic Sans MS"/>
      <family val="4"/>
    </font>
    <font>
      <sz val="26"/>
      <name val="Arial Cyr"/>
      <family val="0"/>
    </font>
    <font>
      <b/>
      <u val="single"/>
      <sz val="22"/>
      <name val="Comic Sans MS"/>
      <family val="4"/>
    </font>
    <font>
      <sz val="22"/>
      <name val="Comic Sans MS"/>
      <family val="4"/>
    </font>
    <font>
      <sz val="22"/>
      <name val="Arial Cyr"/>
      <family val="0"/>
    </font>
    <font>
      <b/>
      <sz val="20"/>
      <name val="Arial"/>
      <family val="4"/>
    </font>
    <font>
      <sz val="18"/>
      <name val="Comic Sans MS"/>
      <family val="4"/>
    </font>
    <font>
      <sz val="18"/>
      <name val="Arial Cyr"/>
      <family val="0"/>
    </font>
    <font>
      <b/>
      <sz val="24"/>
      <name val="Arial Cyr"/>
      <family val="0"/>
    </font>
    <font>
      <sz val="20"/>
      <name val="Arial Cyr"/>
      <family val="0"/>
    </font>
    <font>
      <sz val="28"/>
      <name val="Comic Sans MS"/>
      <family val="4"/>
    </font>
    <font>
      <sz val="28"/>
      <color indexed="39"/>
      <name val="Comic Sans MS"/>
      <family val="4"/>
    </font>
    <font>
      <b/>
      <sz val="24"/>
      <name val="Comic Sans MS"/>
      <family val="4"/>
    </font>
    <font>
      <b/>
      <sz val="24"/>
      <color indexed="60"/>
      <name val="Comic Sans MS"/>
      <family val="4"/>
    </font>
    <font>
      <b/>
      <u val="single"/>
      <sz val="24"/>
      <color indexed="60"/>
      <name val="Comic Sans MS"/>
      <family val="4"/>
    </font>
    <font>
      <b/>
      <i/>
      <sz val="36"/>
      <name val="Comic Sans MS"/>
      <family val="4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"/>
      <color indexed="39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5"/>
      <color indexed="36"/>
      <name val="Arial Cyr"/>
      <family val="0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indexed="9"/>
      <name val="Arial"/>
      <family val="2"/>
    </font>
    <font>
      <i/>
      <u val="single"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20"/>
      <color indexed="18"/>
      <name val="Comic Sans MS"/>
      <family val="4"/>
    </font>
    <font>
      <b/>
      <sz val="20"/>
      <color indexed="60"/>
      <name val="Comic Sans MS"/>
      <family val="4"/>
    </font>
    <font>
      <sz val="10"/>
      <color indexed="60"/>
      <name val="Comic Sans MS"/>
      <family val="4"/>
    </font>
    <font>
      <sz val="20"/>
      <color indexed="60"/>
      <name val="Comic Sans MS"/>
      <family val="4"/>
    </font>
    <font>
      <b/>
      <sz val="16"/>
      <color indexed="60"/>
      <name val="Comic Sans MS"/>
      <family val="4"/>
    </font>
    <font>
      <b/>
      <sz val="22"/>
      <color indexed="60"/>
      <name val="Comic Sans MS"/>
      <family val="4"/>
    </font>
    <font>
      <b/>
      <sz val="22"/>
      <color indexed="60"/>
      <name val="Arial"/>
      <family val="4"/>
    </font>
    <font>
      <b/>
      <sz val="15"/>
      <color indexed="18"/>
      <name val="Comic Sans MS"/>
      <family val="4"/>
    </font>
    <font>
      <u val="single"/>
      <sz val="28"/>
      <color indexed="39"/>
      <name val="Comic Sans MS"/>
      <family val="4"/>
    </font>
    <font>
      <sz val="9"/>
      <color indexed="9"/>
      <name val="Arial"/>
      <family val="2"/>
    </font>
    <font>
      <b/>
      <sz val="24"/>
      <color indexed="18"/>
      <name val="Comic Sans MS"/>
      <family val="4"/>
    </font>
    <font>
      <b/>
      <sz val="22"/>
      <color indexed="18"/>
      <name val="Comic Sans MS"/>
      <family val="4"/>
    </font>
    <font>
      <b/>
      <sz val="26"/>
      <color indexed="60"/>
      <name val="Comic Sans MS"/>
      <family val="4"/>
    </font>
    <font>
      <sz val="24"/>
      <color indexed="60"/>
      <name val="Comic Sans MS"/>
      <family val="4"/>
    </font>
    <font>
      <b/>
      <sz val="10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1"/>
      <color theme="0"/>
      <name val="Arial"/>
      <family val="2"/>
    </font>
    <font>
      <i/>
      <u val="single"/>
      <sz val="11"/>
      <color theme="0"/>
      <name val="Arial"/>
      <family val="2"/>
    </font>
    <font>
      <b/>
      <sz val="11"/>
      <color theme="0"/>
      <name val="Arial"/>
      <family val="2"/>
    </font>
    <font>
      <b/>
      <sz val="20"/>
      <color rgb="FF003399"/>
      <name val="Comic Sans MS"/>
      <family val="4"/>
    </font>
    <font>
      <b/>
      <sz val="20"/>
      <color rgb="FF993300"/>
      <name val="Comic Sans MS"/>
      <family val="4"/>
    </font>
    <font>
      <sz val="10"/>
      <color rgb="FF993300"/>
      <name val="Comic Sans MS"/>
      <family val="4"/>
    </font>
    <font>
      <b/>
      <sz val="24"/>
      <color rgb="FF993300"/>
      <name val="Comic Sans MS"/>
      <family val="4"/>
    </font>
    <font>
      <sz val="20"/>
      <color rgb="FF993300"/>
      <name val="Comic Sans MS"/>
      <family val="4"/>
    </font>
    <font>
      <b/>
      <sz val="16"/>
      <color rgb="FF993300"/>
      <name val="Comic Sans MS"/>
      <family val="4"/>
    </font>
    <font>
      <b/>
      <sz val="22"/>
      <color rgb="FF993300"/>
      <name val="Comic Sans MS"/>
      <family val="4"/>
    </font>
    <font>
      <b/>
      <sz val="22"/>
      <color rgb="FF993300"/>
      <name val="Arial"/>
      <family val="4"/>
    </font>
    <font>
      <b/>
      <sz val="15"/>
      <color rgb="FF003399"/>
      <name val="Comic Sans MS"/>
      <family val="4"/>
    </font>
    <font>
      <u val="single"/>
      <sz val="28"/>
      <color theme="10"/>
      <name val="Comic Sans MS"/>
      <family val="4"/>
    </font>
    <font>
      <sz val="9"/>
      <color theme="0"/>
      <name val="Arial"/>
      <family val="2"/>
    </font>
    <font>
      <sz val="24"/>
      <color rgb="FF993300"/>
      <name val="Comic Sans MS"/>
      <family val="4"/>
    </font>
    <font>
      <b/>
      <sz val="22"/>
      <color rgb="FF003399"/>
      <name val="Comic Sans MS"/>
      <family val="4"/>
    </font>
    <font>
      <b/>
      <sz val="24"/>
      <color rgb="FF003399"/>
      <name val="Comic Sans MS"/>
      <family val="4"/>
    </font>
    <font>
      <b/>
      <sz val="26"/>
      <color rgb="FF993300"/>
      <name val="Comic Sans MS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 style="medium"/>
    </border>
    <border>
      <left/>
      <right/>
      <top style="medium"/>
      <bottom style="hair"/>
    </border>
    <border>
      <left style="medium"/>
      <right style="medium"/>
      <top/>
      <bottom style="hair"/>
    </border>
    <border>
      <left/>
      <right/>
      <top style="hair"/>
      <bottom style="hair"/>
    </border>
    <border>
      <left/>
      <right/>
      <top style="hair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/>
      <top>
        <color indexed="63"/>
      </top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>
        <color indexed="63"/>
      </top>
      <bottom style="hair"/>
    </border>
    <border>
      <left/>
      <right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/>
      <right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5" fillId="0" borderId="0">
      <alignment/>
      <protection/>
    </xf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27" borderId="2" applyNumberFormat="0" applyAlignment="0" applyProtection="0"/>
    <xf numFmtId="0" fontId="74" fillId="27" borderId="1" applyNumberFormat="0" applyAlignment="0" applyProtection="0"/>
    <xf numFmtId="0" fontId="7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8" borderId="7" applyNumberFormat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30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8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0" xfId="33" applyFont="1" applyFill="1">
      <alignment/>
      <protection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Continuous"/>
    </xf>
    <xf numFmtId="0" fontId="8" fillId="33" borderId="0" xfId="0" applyFont="1" applyFill="1" applyAlignment="1">
      <alignment horizontal="centerContinuous"/>
    </xf>
    <xf numFmtId="0" fontId="11" fillId="33" borderId="0" xfId="0" applyFont="1" applyFill="1" applyAlignment="1">
      <alignment horizontal="centerContinuous"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13" fillId="33" borderId="0" xfId="0" applyFont="1" applyFill="1" applyAlignment="1">
      <alignment horizontal="left"/>
    </xf>
    <xf numFmtId="0" fontId="14" fillId="33" borderId="0" xfId="0" applyFont="1" applyFill="1" applyAlignment="1">
      <alignment horizontal="left"/>
    </xf>
    <xf numFmtId="0" fontId="15" fillId="33" borderId="0" xfId="0" applyFont="1" applyFill="1" applyBorder="1" applyAlignment="1">
      <alignment vertical="center"/>
    </xf>
    <xf numFmtId="0" fontId="16" fillId="33" borderId="0" xfId="0" applyFont="1" applyFill="1" applyAlignment="1">
      <alignment horizontal="left"/>
    </xf>
    <xf numFmtId="0" fontId="17" fillId="33" borderId="0" xfId="0" applyFont="1" applyFill="1" applyAlignment="1">
      <alignment horizontal="centerContinuous"/>
    </xf>
    <xf numFmtId="0" fontId="7" fillId="33" borderId="0" xfId="0" applyFont="1" applyFill="1" applyAlignment="1">
      <alignment horizontal="centerContinuous"/>
    </xf>
    <xf numFmtId="0" fontId="18" fillId="33" borderId="0" xfId="0" applyFont="1" applyFill="1" applyAlignment="1">
      <alignment/>
    </xf>
    <xf numFmtId="0" fontId="19" fillId="33" borderId="0" xfId="0" applyFont="1" applyFill="1" applyAlignment="1">
      <alignment horizontal="centerContinuous"/>
    </xf>
    <xf numFmtId="0" fontId="20" fillId="33" borderId="0" xfId="0" applyFont="1" applyFill="1" applyAlignment="1">
      <alignment horizontal="centerContinuous"/>
    </xf>
    <xf numFmtId="0" fontId="21" fillId="33" borderId="0" xfId="0" applyFont="1" applyFill="1" applyAlignment="1">
      <alignment/>
    </xf>
    <xf numFmtId="0" fontId="23" fillId="33" borderId="0" xfId="0" applyFont="1" applyFill="1" applyAlignment="1">
      <alignment/>
    </xf>
    <xf numFmtId="0" fontId="89" fillId="34" borderId="0" xfId="0" applyFont="1" applyFill="1" applyAlignment="1">
      <alignment/>
    </xf>
    <xf numFmtId="0" fontId="90" fillId="34" borderId="0" xfId="0" applyFont="1" applyFill="1" applyBorder="1" applyAlignment="1">
      <alignment/>
    </xf>
    <xf numFmtId="0" fontId="89" fillId="34" borderId="0" xfId="0" applyFont="1" applyFill="1" applyBorder="1" applyAlignment="1">
      <alignment/>
    </xf>
    <xf numFmtId="0" fontId="90" fillId="34" borderId="0" xfId="0" applyFont="1" applyFill="1" applyAlignment="1">
      <alignment/>
    </xf>
    <xf numFmtId="17" fontId="90" fillId="34" borderId="0" xfId="0" applyNumberFormat="1" applyFont="1" applyFill="1" applyAlignment="1">
      <alignment horizontal="right" vertical="center"/>
    </xf>
    <xf numFmtId="0" fontId="90" fillId="34" borderId="0" xfId="0" applyFont="1" applyFill="1" applyBorder="1" applyAlignment="1">
      <alignment/>
    </xf>
    <xf numFmtId="0" fontId="91" fillId="34" borderId="0" xfId="0" applyFont="1" applyFill="1" applyBorder="1" applyAlignment="1">
      <alignment horizontal="center"/>
    </xf>
    <xf numFmtId="14" fontId="90" fillId="34" borderId="0" xfId="0" applyNumberFormat="1" applyFont="1" applyFill="1" applyBorder="1" applyAlignment="1">
      <alignment/>
    </xf>
    <xf numFmtId="0" fontId="92" fillId="34" borderId="0" xfId="0" applyFont="1" applyFill="1" applyBorder="1" applyAlignment="1">
      <alignment vertical="center" wrapText="1"/>
    </xf>
    <xf numFmtId="1" fontId="90" fillId="34" borderId="0" xfId="0" applyNumberFormat="1" applyFont="1" applyFill="1" applyBorder="1" applyAlignment="1">
      <alignment/>
    </xf>
    <xf numFmtId="0" fontId="90" fillId="34" borderId="0" xfId="0" applyFont="1" applyFill="1" applyBorder="1" applyAlignment="1">
      <alignment horizontal="center" vertical="center" wrapText="1"/>
    </xf>
    <xf numFmtId="0" fontId="91" fillId="34" borderId="0" xfId="0" applyFont="1" applyFill="1" applyBorder="1" applyAlignment="1">
      <alignment/>
    </xf>
    <xf numFmtId="0" fontId="90" fillId="34" borderId="0" xfId="0" applyFont="1" applyFill="1" applyBorder="1" applyAlignment="1">
      <alignment horizontal="center" vertical="center"/>
    </xf>
    <xf numFmtId="1" fontId="91" fillId="34" borderId="0" xfId="0" applyNumberFormat="1" applyFont="1" applyFill="1" applyBorder="1" applyAlignment="1">
      <alignment/>
    </xf>
    <xf numFmtId="0" fontId="92" fillId="34" borderId="0" xfId="0" applyFont="1" applyFill="1" applyBorder="1" applyAlignment="1">
      <alignment/>
    </xf>
    <xf numFmtId="0" fontId="92" fillId="34" borderId="0" xfId="0" applyNumberFormat="1" applyFont="1" applyFill="1" applyBorder="1" applyAlignment="1">
      <alignment horizontal="center"/>
    </xf>
    <xf numFmtId="4" fontId="90" fillId="34" borderId="0" xfId="0" applyNumberFormat="1" applyFont="1" applyFill="1" applyBorder="1" applyAlignment="1">
      <alignment horizontal="center" vertical="center"/>
    </xf>
    <xf numFmtId="164" fontId="91" fillId="34" borderId="0" xfId="0" applyNumberFormat="1" applyFont="1" applyFill="1" applyBorder="1" applyAlignment="1">
      <alignment/>
    </xf>
    <xf numFmtId="10" fontId="91" fillId="34" borderId="0" xfId="0" applyNumberFormat="1" applyFont="1" applyFill="1" applyBorder="1" applyAlignment="1">
      <alignment/>
    </xf>
    <xf numFmtId="4" fontId="90" fillId="34" borderId="0" xfId="0" applyNumberFormat="1" applyFont="1" applyFill="1" applyBorder="1" applyAlignment="1">
      <alignment horizontal="center"/>
    </xf>
    <xf numFmtId="165" fontId="90" fillId="34" borderId="0" xfId="61" applyNumberFormat="1" applyFont="1" applyFill="1" applyBorder="1" applyAlignment="1">
      <alignment horizontal="center"/>
    </xf>
    <xf numFmtId="49" fontId="90" fillId="34" borderId="0" xfId="0" applyNumberFormat="1" applyFont="1" applyFill="1" applyBorder="1" applyAlignment="1">
      <alignment horizontal="center"/>
    </xf>
    <xf numFmtId="3" fontId="90" fillId="34" borderId="0" xfId="0" applyNumberFormat="1" applyFont="1" applyFill="1" applyBorder="1" applyAlignment="1">
      <alignment horizontal="right" vertical="center"/>
    </xf>
    <xf numFmtId="0" fontId="90" fillId="34" borderId="0" xfId="0" applyNumberFormat="1" applyFont="1" applyFill="1" applyBorder="1" applyAlignment="1">
      <alignment horizontal="center"/>
    </xf>
    <xf numFmtId="3" fontId="90" fillId="34" borderId="0" xfId="61" applyNumberFormat="1" applyFont="1" applyFill="1" applyBorder="1" applyAlignment="1">
      <alignment horizontal="right" vertical="center"/>
    </xf>
    <xf numFmtId="3" fontId="90" fillId="34" borderId="0" xfId="0" applyNumberFormat="1" applyFont="1" applyFill="1" applyBorder="1" applyAlignment="1">
      <alignment/>
    </xf>
    <xf numFmtId="0" fontId="90" fillId="34" borderId="0" xfId="0" applyNumberFormat="1" applyFont="1" applyFill="1" applyBorder="1" applyAlignment="1">
      <alignment horizontal="right"/>
    </xf>
    <xf numFmtId="165" fontId="92" fillId="34" borderId="0" xfId="61" applyNumberFormat="1" applyFont="1" applyFill="1" applyBorder="1" applyAlignment="1">
      <alignment/>
    </xf>
    <xf numFmtId="0" fontId="90" fillId="34" borderId="0" xfId="0" applyNumberFormat="1" applyFont="1" applyFill="1" applyBorder="1" applyAlignment="1">
      <alignment horizontal="left"/>
    </xf>
    <xf numFmtId="0" fontId="90" fillId="34" borderId="0" xfId="0" applyFont="1" applyFill="1" applyAlignment="1">
      <alignment horizontal="center"/>
    </xf>
    <xf numFmtId="0" fontId="90" fillId="34" borderId="0" xfId="0" applyFont="1" applyFill="1" applyAlignment="1">
      <alignment horizontal="right"/>
    </xf>
    <xf numFmtId="0" fontId="90" fillId="34" borderId="0" xfId="0" applyFont="1" applyFill="1" applyBorder="1" applyAlignment="1">
      <alignment horizontal="right"/>
    </xf>
    <xf numFmtId="0" fontId="92" fillId="34" borderId="0" xfId="0" applyFont="1" applyFill="1" applyBorder="1" applyAlignment="1">
      <alignment horizontal="center" vertical="center" wrapText="1"/>
    </xf>
    <xf numFmtId="0" fontId="92" fillId="34" borderId="0" xfId="0" applyFont="1" applyFill="1" applyBorder="1" applyAlignment="1">
      <alignment horizontal="center"/>
    </xf>
    <xf numFmtId="0" fontId="90" fillId="34" borderId="0" xfId="0" applyFont="1" applyFill="1" applyBorder="1" applyAlignment="1">
      <alignment horizontal="center"/>
    </xf>
    <xf numFmtId="0" fontId="90" fillId="34" borderId="0" xfId="0" applyFont="1" applyFill="1" applyBorder="1" applyAlignment="1">
      <alignment horizontal="left"/>
    </xf>
    <xf numFmtId="0" fontId="0" fillId="33" borderId="0" xfId="0" applyFill="1" applyAlignment="1">
      <alignment horizontal="center"/>
    </xf>
    <xf numFmtId="0" fontId="9" fillId="33" borderId="0" xfId="0" applyFont="1" applyFill="1" applyAlignment="1">
      <alignment horizontal="left"/>
    </xf>
    <xf numFmtId="0" fontId="19" fillId="33" borderId="0" xfId="0" applyFont="1" applyFill="1" applyAlignment="1">
      <alignment horizontal="left"/>
    </xf>
    <xf numFmtId="0" fontId="22" fillId="33" borderId="0" xfId="33" applyFont="1" applyFill="1" applyAlignment="1">
      <alignment horizontal="right"/>
      <protection/>
    </xf>
    <xf numFmtId="0" fontId="93" fillId="33" borderId="10" xfId="0" applyFont="1" applyFill="1" applyBorder="1" applyAlignment="1">
      <alignment horizontal="center" vertical="center"/>
    </xf>
    <xf numFmtId="0" fontId="94" fillId="33" borderId="11" xfId="0" applyFont="1" applyFill="1" applyBorder="1" applyAlignment="1">
      <alignment horizontal="justify" vertical="center" wrapText="1"/>
    </xf>
    <xf numFmtId="0" fontId="95" fillId="33" borderId="11" xfId="0" applyFont="1" applyFill="1" applyBorder="1" applyAlignment="1">
      <alignment horizontal="justify" vertical="center" wrapText="1"/>
    </xf>
    <xf numFmtId="3" fontId="96" fillId="33" borderId="12" xfId="0" applyNumberFormat="1" applyFont="1" applyFill="1" applyBorder="1" applyAlignment="1">
      <alignment horizontal="right"/>
    </xf>
    <xf numFmtId="0" fontId="97" fillId="33" borderId="13" xfId="0" applyFont="1" applyFill="1" applyBorder="1" applyAlignment="1">
      <alignment horizontal="justify" vertical="center" wrapText="1"/>
    </xf>
    <xf numFmtId="0" fontId="95" fillId="33" borderId="13" xfId="0" applyFont="1" applyFill="1" applyBorder="1" applyAlignment="1">
      <alignment horizontal="justify" vertical="center" wrapText="1"/>
    </xf>
    <xf numFmtId="0" fontId="94" fillId="33" borderId="13" xfId="0" applyFont="1" applyFill="1" applyBorder="1" applyAlignment="1">
      <alignment horizontal="justify" vertical="center" wrapText="1"/>
    </xf>
    <xf numFmtId="0" fontId="94" fillId="33" borderId="13" xfId="0" applyFont="1" applyFill="1" applyBorder="1" applyAlignment="1">
      <alignment horizontal="left" vertical="center"/>
    </xf>
    <xf numFmtId="0" fontId="98" fillId="33" borderId="13" xfId="0" applyFont="1" applyFill="1" applyBorder="1" applyAlignment="1">
      <alignment horizontal="left" vertical="center"/>
    </xf>
    <xf numFmtId="0" fontId="94" fillId="33" borderId="14" xfId="0" applyFont="1" applyFill="1" applyBorder="1" applyAlignment="1">
      <alignment horizontal="left" vertical="center"/>
    </xf>
    <xf numFmtId="0" fontId="98" fillId="33" borderId="14" xfId="0" applyFont="1" applyFill="1" applyBorder="1" applyAlignment="1">
      <alignment horizontal="left" vertical="center"/>
    </xf>
    <xf numFmtId="3" fontId="96" fillId="33" borderId="15" xfId="0" applyNumberFormat="1" applyFont="1" applyFill="1" applyBorder="1" applyAlignment="1">
      <alignment horizontal="right"/>
    </xf>
    <xf numFmtId="3" fontId="96" fillId="33" borderId="16" xfId="0" applyNumberFormat="1" applyFont="1" applyFill="1" applyBorder="1" applyAlignment="1">
      <alignment horizontal="center" vertical="center"/>
    </xf>
    <xf numFmtId="3" fontId="96" fillId="33" borderId="17" xfId="0" applyNumberFormat="1" applyFont="1" applyFill="1" applyBorder="1" applyAlignment="1">
      <alignment horizontal="center" vertical="center"/>
    </xf>
    <xf numFmtId="0" fontId="99" fillId="33" borderId="18" xfId="0" applyFont="1" applyFill="1" applyBorder="1" applyAlignment="1">
      <alignment horizontal="center" vertical="center"/>
    </xf>
    <xf numFmtId="9" fontId="99" fillId="33" borderId="18" xfId="0" applyNumberFormat="1" applyFont="1" applyFill="1" applyBorder="1" applyAlignment="1">
      <alignment horizontal="center" vertical="center"/>
    </xf>
    <xf numFmtId="0" fontId="99" fillId="33" borderId="19" xfId="0" applyFont="1" applyFill="1" applyBorder="1" applyAlignment="1">
      <alignment horizontal="left" vertical="center" indent="3"/>
    </xf>
    <xf numFmtId="0" fontId="99" fillId="33" borderId="11" xfId="0" applyFont="1" applyFill="1" applyBorder="1" applyAlignment="1">
      <alignment horizontal="left" vertical="center" indent="3"/>
    </xf>
    <xf numFmtId="0" fontId="99" fillId="33" borderId="20" xfId="0" applyFont="1" applyFill="1" applyBorder="1" applyAlignment="1">
      <alignment horizontal="left" vertical="center" indent="3"/>
    </xf>
    <xf numFmtId="0" fontId="99" fillId="33" borderId="13" xfId="0" applyFont="1" applyFill="1" applyBorder="1" applyAlignment="1">
      <alignment horizontal="left" vertical="center" indent="3"/>
    </xf>
    <xf numFmtId="0" fontId="99" fillId="33" borderId="21" xfId="0" applyFont="1" applyFill="1" applyBorder="1" applyAlignment="1">
      <alignment horizontal="left" vertical="center" indent="3"/>
    </xf>
    <xf numFmtId="0" fontId="100" fillId="33" borderId="14" xfId="0" applyFont="1" applyFill="1" applyBorder="1" applyAlignment="1">
      <alignment horizontal="left" vertical="center" indent="3"/>
    </xf>
    <xf numFmtId="0" fontId="101" fillId="33" borderId="18" xfId="0" applyFont="1" applyFill="1" applyBorder="1" applyAlignment="1">
      <alignment horizontal="center" vertical="center"/>
    </xf>
    <xf numFmtId="0" fontId="101" fillId="33" borderId="16" xfId="0" applyFont="1" applyFill="1" applyBorder="1" applyAlignment="1">
      <alignment horizontal="center" vertical="center"/>
    </xf>
    <xf numFmtId="2" fontId="24" fillId="33" borderId="0" xfId="0" applyNumberFormat="1" applyFont="1" applyFill="1" applyAlignment="1">
      <alignment/>
    </xf>
    <xf numFmtId="3" fontId="96" fillId="33" borderId="18" xfId="0" applyNumberFormat="1" applyFont="1" applyFill="1" applyBorder="1" applyAlignment="1">
      <alignment horizontal="center" vertical="center"/>
    </xf>
    <xf numFmtId="9" fontId="99" fillId="33" borderId="15" xfId="0" applyNumberFormat="1" applyFont="1" applyFill="1" applyBorder="1" applyAlignment="1">
      <alignment horizontal="center" vertical="center"/>
    </xf>
    <xf numFmtId="2" fontId="96" fillId="33" borderId="10" xfId="0" applyNumberFormat="1" applyFont="1" applyFill="1" applyBorder="1" applyAlignment="1">
      <alignment horizontal="center" vertical="center"/>
    </xf>
    <xf numFmtId="2" fontId="96" fillId="33" borderId="22" xfId="0" applyNumberFormat="1" applyFont="1" applyFill="1" applyBorder="1" applyAlignment="1">
      <alignment horizontal="center" vertical="center"/>
    </xf>
    <xf numFmtId="2" fontId="0" fillId="33" borderId="0" xfId="0" applyNumberFormat="1" applyFill="1" applyAlignment="1">
      <alignment/>
    </xf>
    <xf numFmtId="3" fontId="96" fillId="33" borderId="22" xfId="0" applyNumberFormat="1" applyFont="1" applyFill="1" applyBorder="1" applyAlignment="1">
      <alignment horizontal="center" vertical="center"/>
    </xf>
    <xf numFmtId="0" fontId="99" fillId="33" borderId="23" xfId="0" applyFont="1" applyFill="1" applyBorder="1" applyAlignment="1">
      <alignment horizontal="left" vertical="center" indent="3"/>
    </xf>
    <xf numFmtId="0" fontId="99" fillId="33" borderId="24" xfId="0" applyFont="1" applyFill="1" applyBorder="1" applyAlignment="1">
      <alignment horizontal="left" vertical="center" indent="3"/>
    </xf>
    <xf numFmtId="0" fontId="94" fillId="33" borderId="24" xfId="0" applyFont="1" applyFill="1" applyBorder="1" applyAlignment="1">
      <alignment horizontal="justify" vertical="center" wrapText="1"/>
    </xf>
    <xf numFmtId="0" fontId="95" fillId="33" borderId="24" xfId="0" applyFont="1" applyFill="1" applyBorder="1" applyAlignment="1">
      <alignment horizontal="justify" vertical="center" wrapText="1"/>
    </xf>
    <xf numFmtId="3" fontId="96" fillId="33" borderId="25" xfId="0" applyNumberFormat="1" applyFont="1" applyFill="1" applyBorder="1" applyAlignment="1">
      <alignment horizontal="right"/>
    </xf>
    <xf numFmtId="3" fontId="25" fillId="33" borderId="0" xfId="0" applyNumberFormat="1" applyFont="1" applyFill="1" applyAlignment="1">
      <alignment/>
    </xf>
    <xf numFmtId="3" fontId="26" fillId="33" borderId="0" xfId="0" applyNumberFormat="1" applyFont="1" applyFill="1" applyAlignment="1">
      <alignment/>
    </xf>
    <xf numFmtId="0" fontId="24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8" fillId="34" borderId="0" xfId="0" applyFont="1" applyFill="1" applyAlignment="1">
      <alignment/>
    </xf>
    <xf numFmtId="0" fontId="0" fillId="34" borderId="0" xfId="0" applyFill="1" applyAlignment="1">
      <alignment/>
    </xf>
    <xf numFmtId="0" fontId="27" fillId="34" borderId="0" xfId="0" applyFont="1" applyFill="1" applyAlignment="1">
      <alignment/>
    </xf>
    <xf numFmtId="0" fontId="102" fillId="34" borderId="0" xfId="43" applyFont="1" applyFill="1" applyAlignment="1" applyProtection="1">
      <alignment vertical="center"/>
      <protection/>
    </xf>
    <xf numFmtId="0" fontId="16" fillId="34" borderId="0" xfId="0" applyFont="1" applyFill="1" applyAlignment="1">
      <alignment/>
    </xf>
    <xf numFmtId="0" fontId="102" fillId="0" borderId="0" xfId="43" applyFont="1" applyAlignment="1" applyProtection="1">
      <alignment vertical="center"/>
      <protection/>
    </xf>
    <xf numFmtId="0" fontId="102" fillId="34" borderId="0" xfId="43" applyFont="1" applyFill="1" applyAlignment="1" applyProtection="1">
      <alignment horizontal="left" vertical="center"/>
      <protection/>
    </xf>
    <xf numFmtId="0" fontId="32" fillId="33" borderId="0" xfId="0" applyFont="1" applyFill="1" applyBorder="1" applyAlignment="1">
      <alignment horizontal="right" vertical="center"/>
    </xf>
    <xf numFmtId="0" fontId="32" fillId="33" borderId="0" xfId="0" applyFont="1" applyFill="1" applyBorder="1" applyAlignment="1">
      <alignment horizontal="left" vertical="center"/>
    </xf>
    <xf numFmtId="0" fontId="92" fillId="34" borderId="0" xfId="0" applyFont="1" applyFill="1" applyAlignment="1">
      <alignment horizontal="center"/>
    </xf>
    <xf numFmtId="0" fontId="90" fillId="34" borderId="0" xfId="0" applyFont="1" applyFill="1" applyAlignment="1">
      <alignment horizontal="right"/>
    </xf>
    <xf numFmtId="0" fontId="90" fillId="34" borderId="0" xfId="0" applyFont="1" applyFill="1" applyBorder="1" applyAlignment="1">
      <alignment horizontal="right"/>
    </xf>
    <xf numFmtId="14" fontId="90" fillId="34" borderId="0" xfId="0" applyNumberFormat="1" applyFont="1" applyFill="1" applyBorder="1" applyAlignment="1">
      <alignment horizontal="left"/>
    </xf>
    <xf numFmtId="0" fontId="92" fillId="34" borderId="0" xfId="0" applyFont="1" applyFill="1" applyBorder="1" applyAlignment="1">
      <alignment horizontal="center" vertical="center" wrapText="1"/>
    </xf>
    <xf numFmtId="0" fontId="92" fillId="34" borderId="0" xfId="0" applyFont="1" applyFill="1" applyBorder="1" applyAlignment="1">
      <alignment horizontal="center"/>
    </xf>
    <xf numFmtId="0" fontId="90" fillId="34" borderId="0" xfId="0" applyFont="1" applyFill="1" applyBorder="1" applyAlignment="1">
      <alignment horizontal="center"/>
    </xf>
    <xf numFmtId="0" fontId="90" fillId="34" borderId="0" xfId="0" applyFont="1" applyFill="1" applyBorder="1" applyAlignment="1">
      <alignment horizontal="left"/>
    </xf>
    <xf numFmtId="0" fontId="90" fillId="34" borderId="0" xfId="0" applyFont="1" applyFill="1" applyBorder="1" applyAlignment="1">
      <alignment horizontal="left" vertical="justify" wrapText="1"/>
    </xf>
    <xf numFmtId="0" fontId="90" fillId="34" borderId="0" xfId="0" applyFont="1" applyFill="1" applyBorder="1" applyAlignment="1">
      <alignment horizontal="left" vertical="justify"/>
    </xf>
    <xf numFmtId="0" fontId="103" fillId="34" borderId="0" xfId="0" applyNumberFormat="1" applyFont="1" applyFill="1" applyBorder="1" applyAlignment="1">
      <alignment horizontal="left"/>
    </xf>
    <xf numFmtId="0" fontId="103" fillId="34" borderId="0" xfId="0" applyNumberFormat="1" applyFont="1" applyFill="1" applyBorder="1" applyAlignment="1">
      <alignment horizontal="left" vertical="justify"/>
    </xf>
    <xf numFmtId="0" fontId="103" fillId="34" borderId="0" xfId="0" applyFont="1" applyFill="1" applyBorder="1" applyAlignment="1">
      <alignment horizontal="left"/>
    </xf>
    <xf numFmtId="0" fontId="92" fillId="34" borderId="0" xfId="0" applyFont="1" applyFill="1" applyBorder="1" applyAlignment="1">
      <alignment horizontal="center" vertical="center"/>
    </xf>
    <xf numFmtId="0" fontId="103" fillId="34" borderId="0" xfId="0" applyNumberFormat="1" applyFont="1" applyFill="1" applyBorder="1" applyAlignment="1">
      <alignment vertical="justify" wrapText="1"/>
    </xf>
    <xf numFmtId="0" fontId="89" fillId="34" borderId="0" xfId="0" applyFont="1" applyFill="1" applyBorder="1" applyAlignment="1">
      <alignment vertical="justify" wrapText="1"/>
    </xf>
    <xf numFmtId="0" fontId="103" fillId="34" borderId="0" xfId="0" applyNumberFormat="1" applyFont="1" applyFill="1" applyBorder="1" applyAlignment="1">
      <alignment horizontal="left" vertical="justify" wrapText="1"/>
    </xf>
    <xf numFmtId="3" fontId="96" fillId="33" borderId="26" xfId="0" applyNumberFormat="1" applyFont="1" applyFill="1" applyBorder="1" applyAlignment="1">
      <alignment horizontal="center" vertical="center"/>
    </xf>
    <xf numFmtId="3" fontId="96" fillId="33" borderId="15" xfId="0" applyNumberFormat="1" applyFont="1" applyFill="1" applyBorder="1" applyAlignment="1">
      <alignment horizontal="center" vertical="center"/>
    </xf>
    <xf numFmtId="0" fontId="99" fillId="33" borderId="26" xfId="0" applyFont="1" applyFill="1" applyBorder="1" applyAlignment="1">
      <alignment horizontal="center" vertical="center"/>
    </xf>
    <xf numFmtId="0" fontId="99" fillId="33" borderId="27" xfId="0" applyFont="1" applyFill="1" applyBorder="1" applyAlignment="1">
      <alignment horizontal="center" vertical="center"/>
    </xf>
    <xf numFmtId="0" fontId="99" fillId="33" borderId="15" xfId="0" applyFont="1" applyFill="1" applyBorder="1" applyAlignment="1">
      <alignment horizontal="center" vertical="center"/>
    </xf>
    <xf numFmtId="9" fontId="99" fillId="33" borderId="26" xfId="0" applyNumberFormat="1" applyFont="1" applyFill="1" applyBorder="1" applyAlignment="1">
      <alignment horizontal="center" vertical="center"/>
    </xf>
    <xf numFmtId="9" fontId="99" fillId="33" borderId="15" xfId="0" applyNumberFormat="1" applyFont="1" applyFill="1" applyBorder="1" applyAlignment="1">
      <alignment horizontal="center" vertical="center"/>
    </xf>
    <xf numFmtId="0" fontId="99" fillId="33" borderId="16" xfId="0" applyFont="1" applyFill="1" applyBorder="1" applyAlignment="1">
      <alignment horizontal="left" vertical="center" wrapText="1"/>
    </xf>
    <xf numFmtId="0" fontId="99" fillId="33" borderId="28" xfId="0" applyFont="1" applyFill="1" applyBorder="1" applyAlignment="1">
      <alignment horizontal="left" vertical="center" wrapText="1"/>
    </xf>
    <xf numFmtId="0" fontId="99" fillId="33" borderId="10" xfId="0" applyFont="1" applyFill="1" applyBorder="1" applyAlignment="1">
      <alignment horizontal="left" vertical="center" wrapText="1"/>
    </xf>
    <xf numFmtId="0" fontId="99" fillId="33" borderId="16" xfId="0" applyFont="1" applyFill="1" applyBorder="1" applyAlignment="1">
      <alignment horizontal="left" vertical="center"/>
    </xf>
    <xf numFmtId="0" fontId="99" fillId="33" borderId="28" xfId="0" applyFont="1" applyFill="1" applyBorder="1" applyAlignment="1">
      <alignment horizontal="left" vertical="center"/>
    </xf>
    <xf numFmtId="0" fontId="99" fillId="33" borderId="10" xfId="0" applyFont="1" applyFill="1" applyBorder="1" applyAlignment="1">
      <alignment horizontal="left" vertical="center"/>
    </xf>
    <xf numFmtId="3" fontId="96" fillId="33" borderId="27" xfId="0" applyNumberFormat="1" applyFont="1" applyFill="1" applyBorder="1" applyAlignment="1">
      <alignment horizontal="center" vertical="center"/>
    </xf>
    <xf numFmtId="0" fontId="104" fillId="33" borderId="16" xfId="0" applyFont="1" applyFill="1" applyBorder="1" applyAlignment="1">
      <alignment horizontal="left" vertical="center"/>
    </xf>
    <xf numFmtId="0" fontId="104" fillId="33" borderId="28" xfId="0" applyFont="1" applyFill="1" applyBorder="1" applyAlignment="1">
      <alignment horizontal="left" vertical="center"/>
    </xf>
    <xf numFmtId="0" fontId="104" fillId="33" borderId="10" xfId="0" applyFont="1" applyFill="1" applyBorder="1" applyAlignment="1">
      <alignment horizontal="left" vertical="center"/>
    </xf>
    <xf numFmtId="0" fontId="96" fillId="33" borderId="16" xfId="0" applyFont="1" applyFill="1" applyBorder="1" applyAlignment="1">
      <alignment horizontal="left" vertical="center"/>
    </xf>
    <xf numFmtId="0" fontId="96" fillId="33" borderId="28" xfId="0" applyFont="1" applyFill="1" applyBorder="1" applyAlignment="1">
      <alignment horizontal="left" vertical="center"/>
    </xf>
    <xf numFmtId="0" fontId="96" fillId="33" borderId="10" xfId="0" applyFont="1" applyFill="1" applyBorder="1" applyAlignment="1">
      <alignment horizontal="left" vertical="center"/>
    </xf>
    <xf numFmtId="0" fontId="105" fillId="33" borderId="26" xfId="0" applyFont="1" applyFill="1" applyBorder="1" applyAlignment="1">
      <alignment horizontal="center" vertical="center"/>
    </xf>
    <xf numFmtId="0" fontId="105" fillId="33" borderId="15" xfId="0" applyFont="1" applyFill="1" applyBorder="1" applyAlignment="1">
      <alignment horizontal="center" vertical="center"/>
    </xf>
    <xf numFmtId="0" fontId="96" fillId="33" borderId="17" xfId="0" applyFont="1" applyFill="1" applyBorder="1" applyAlignment="1">
      <alignment horizontal="left" vertical="center"/>
    </xf>
    <xf numFmtId="0" fontId="96" fillId="33" borderId="0" xfId="0" applyFont="1" applyFill="1" applyBorder="1" applyAlignment="1">
      <alignment horizontal="left" vertical="center"/>
    </xf>
    <xf numFmtId="0" fontId="96" fillId="33" borderId="29" xfId="0" applyFont="1" applyFill="1" applyBorder="1" applyAlignment="1">
      <alignment horizontal="left" vertical="center"/>
    </xf>
    <xf numFmtId="0" fontId="106" fillId="33" borderId="16" xfId="0" applyFont="1" applyFill="1" applyBorder="1" applyAlignment="1">
      <alignment horizontal="center" vertical="center"/>
    </xf>
    <xf numFmtId="0" fontId="106" fillId="33" borderId="28" xfId="0" applyFont="1" applyFill="1" applyBorder="1" applyAlignment="1">
      <alignment horizontal="center" vertical="center"/>
    </xf>
    <xf numFmtId="0" fontId="106" fillId="33" borderId="10" xfId="0" applyFont="1" applyFill="1" applyBorder="1" applyAlignment="1">
      <alignment horizontal="center" vertical="center"/>
    </xf>
    <xf numFmtId="0" fontId="105" fillId="33" borderId="30" xfId="0" applyFont="1" applyFill="1" applyBorder="1" applyAlignment="1">
      <alignment horizontal="center" vertical="center"/>
    </xf>
    <xf numFmtId="0" fontId="105" fillId="33" borderId="31" xfId="0" applyFont="1" applyFill="1" applyBorder="1" applyAlignment="1">
      <alignment horizontal="center" vertical="center"/>
    </xf>
    <xf numFmtId="0" fontId="105" fillId="33" borderId="22" xfId="0" applyFont="1" applyFill="1" applyBorder="1" applyAlignment="1">
      <alignment horizontal="center" vertical="center"/>
    </xf>
    <xf numFmtId="0" fontId="106" fillId="33" borderId="32" xfId="0" applyFont="1" applyFill="1" applyBorder="1" applyAlignment="1">
      <alignment horizontal="center" vertical="center"/>
    </xf>
    <xf numFmtId="0" fontId="106" fillId="33" borderId="33" xfId="0" applyFont="1" applyFill="1" applyBorder="1" applyAlignment="1">
      <alignment horizontal="center" vertical="center"/>
    </xf>
    <xf numFmtId="0" fontId="96" fillId="33" borderId="16" xfId="0" applyFont="1" applyFill="1" applyBorder="1" applyAlignment="1">
      <alignment horizontal="left" vertical="center" wrapText="1"/>
    </xf>
    <xf numFmtId="0" fontId="96" fillId="33" borderId="28" xfId="0" applyFont="1" applyFill="1" applyBorder="1" applyAlignment="1">
      <alignment horizontal="left" vertical="center" wrapText="1"/>
    </xf>
    <xf numFmtId="0" fontId="96" fillId="33" borderId="10" xfId="0" applyFont="1" applyFill="1" applyBorder="1" applyAlignment="1">
      <alignment horizontal="left" vertical="center" wrapText="1"/>
    </xf>
    <xf numFmtId="0" fontId="107" fillId="33" borderId="16" xfId="0" applyFont="1" applyFill="1" applyBorder="1" applyAlignment="1">
      <alignment horizontal="center" vertical="center" wrapText="1"/>
    </xf>
    <xf numFmtId="0" fontId="107" fillId="33" borderId="10" xfId="0" applyFont="1" applyFill="1" applyBorder="1" applyAlignment="1">
      <alignment horizontal="center" vertical="center" wrapText="1"/>
    </xf>
    <xf numFmtId="0" fontId="99" fillId="33" borderId="16" xfId="0" applyFont="1" applyFill="1" applyBorder="1" applyAlignment="1">
      <alignment horizontal="center" vertical="center" wrapText="1"/>
    </xf>
    <xf numFmtId="0" fontId="99" fillId="33" borderId="10" xfId="0" applyFont="1" applyFill="1" applyBorder="1" applyAlignment="1">
      <alignment horizontal="center" vertical="center" wrapText="1"/>
    </xf>
    <xf numFmtId="3" fontId="96" fillId="33" borderId="16" xfId="0" applyNumberFormat="1" applyFont="1" applyFill="1" applyBorder="1" applyAlignment="1">
      <alignment horizontal="center" vertical="center"/>
    </xf>
    <xf numFmtId="3" fontId="96" fillId="33" borderId="10" xfId="0" applyNumberFormat="1" applyFont="1" applyFill="1" applyBorder="1" applyAlignment="1">
      <alignment horizontal="center" vertical="center"/>
    </xf>
    <xf numFmtId="0" fontId="29" fillId="34" borderId="0" xfId="0" applyFont="1" applyFill="1" applyAlignment="1">
      <alignment horizontal="right"/>
    </xf>
    <xf numFmtId="0" fontId="29" fillId="34" borderId="0" xfId="0" applyFont="1" applyFill="1" applyAlignment="1">
      <alignment horizontal="center" vertical="center"/>
    </xf>
    <xf numFmtId="0" fontId="29" fillId="34" borderId="0" xfId="0" applyFont="1" applyFill="1" applyAlignment="1">
      <alignment horizontal="right" wrapText="1"/>
    </xf>
    <xf numFmtId="2" fontId="23" fillId="33" borderId="0" xfId="0" applyNumberFormat="1" applyFont="1" applyFill="1" applyAlignment="1">
      <alignment horizontal="left" wrapText="1"/>
    </xf>
    <xf numFmtId="0" fontId="101" fillId="33" borderId="16" xfId="0" applyFont="1" applyFill="1" applyBorder="1" applyAlignment="1">
      <alignment horizontal="center" vertical="center"/>
    </xf>
    <xf numFmtId="0" fontId="101" fillId="33" borderId="10" xfId="0" applyFont="1" applyFill="1" applyBorder="1" applyAlignment="1">
      <alignment horizontal="center" vertical="center"/>
    </xf>
    <xf numFmtId="0" fontId="93" fillId="33" borderId="16" xfId="0" applyFont="1" applyFill="1" applyBorder="1" applyAlignment="1">
      <alignment horizontal="center" vertical="center"/>
    </xf>
    <xf numFmtId="0" fontId="93" fillId="33" borderId="28" xfId="0" applyFont="1" applyFill="1" applyBorder="1" applyAlignment="1">
      <alignment horizontal="center" vertical="center"/>
    </xf>
    <xf numFmtId="0" fontId="93" fillId="33" borderId="10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Coca 9610-9611 11-19 Or.(Final)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23</xdr:row>
      <xdr:rowOff>0</xdr:rowOff>
    </xdr:from>
    <xdr:to>
      <xdr:col>1</xdr:col>
      <xdr:colOff>47625</xdr:colOff>
      <xdr:row>23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1925" y="15573375"/>
          <a:ext cx="581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Minsk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1</xdr:col>
      <xdr:colOff>0</xdr:colOff>
      <xdr:row>23</xdr:row>
      <xdr:rowOff>0</xdr:rowOff>
    </xdr:to>
    <xdr:grpSp>
      <xdr:nvGrpSpPr>
        <xdr:cNvPr id="2" name="Group 2"/>
        <xdr:cNvGrpSpPr>
          <a:grpSpLocks/>
        </xdr:cNvGrpSpPr>
      </xdr:nvGrpSpPr>
      <xdr:grpSpPr>
        <a:xfrm>
          <a:off x="0" y="15573375"/>
          <a:ext cx="695325" cy="0"/>
          <a:chOff x="785" y="1191"/>
          <a:chExt cx="2706" cy="2018"/>
        </a:xfrm>
        <a:solidFill>
          <a:srgbClr val="FFFFFF"/>
        </a:solidFill>
      </xdr:grpSpPr>
      <xdr:sp>
        <xdr:nvSpPr>
          <xdr:cNvPr id="10" name="Oval 10"/>
          <xdr:cNvSpPr>
            <a:spLocks/>
          </xdr:cNvSpPr>
        </xdr:nvSpPr>
        <xdr:spPr>
          <a:xfrm>
            <a:off x="2492" y="1423"/>
            <a:ext cx="94" cy="103"/>
          </a:xfrm>
          <a:prstGeom prst="ellipse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" name="Oval 11"/>
          <xdr:cNvSpPr>
            <a:spLocks/>
          </xdr:cNvSpPr>
        </xdr:nvSpPr>
        <xdr:spPr>
          <a:xfrm>
            <a:off x="2380" y="1543"/>
            <a:ext cx="94" cy="95"/>
          </a:xfrm>
          <a:prstGeom prst="ellipse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" name="Oval 12"/>
          <xdr:cNvSpPr>
            <a:spLocks/>
          </xdr:cNvSpPr>
        </xdr:nvSpPr>
        <xdr:spPr>
          <a:xfrm>
            <a:off x="2276" y="1681"/>
            <a:ext cx="95" cy="94"/>
          </a:xfrm>
          <a:prstGeom prst="ellipse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3" name="Oval 13"/>
          <xdr:cNvSpPr>
            <a:spLocks/>
          </xdr:cNvSpPr>
        </xdr:nvSpPr>
        <xdr:spPr>
          <a:xfrm>
            <a:off x="2199" y="1827"/>
            <a:ext cx="103" cy="94"/>
          </a:xfrm>
          <a:prstGeom prst="ellipse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" name="Oval 14"/>
          <xdr:cNvSpPr>
            <a:spLocks/>
          </xdr:cNvSpPr>
        </xdr:nvSpPr>
        <xdr:spPr>
          <a:xfrm>
            <a:off x="2156" y="1981"/>
            <a:ext cx="94" cy="95"/>
          </a:xfrm>
          <a:prstGeom prst="ellipse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Rectangle 16"/>
          <xdr:cNvSpPr>
            <a:spLocks/>
          </xdr:cNvSpPr>
        </xdr:nvSpPr>
        <xdr:spPr>
          <a:xfrm>
            <a:off x="785" y="2213"/>
            <a:ext cx="2706" cy="60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161925</xdr:colOff>
      <xdr:row>40</xdr:row>
      <xdr:rowOff>0</xdr:rowOff>
    </xdr:from>
    <xdr:to>
      <xdr:col>1</xdr:col>
      <xdr:colOff>47625</xdr:colOff>
      <xdr:row>40</xdr:row>
      <xdr:rowOff>0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161925" y="22640925"/>
          <a:ext cx="581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Minsk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695325</xdr:colOff>
      <xdr:row>40</xdr:row>
      <xdr:rowOff>0</xdr:rowOff>
    </xdr:to>
    <xdr:grpSp>
      <xdr:nvGrpSpPr>
        <xdr:cNvPr id="18" name="Group 18"/>
        <xdr:cNvGrpSpPr>
          <a:grpSpLocks/>
        </xdr:cNvGrpSpPr>
      </xdr:nvGrpSpPr>
      <xdr:grpSpPr>
        <a:xfrm>
          <a:off x="0" y="22640925"/>
          <a:ext cx="695325" cy="0"/>
          <a:chOff x="785" y="1191"/>
          <a:chExt cx="2706" cy="2018"/>
        </a:xfrm>
        <a:solidFill>
          <a:srgbClr val="FFFFFF"/>
        </a:solidFill>
      </xdr:grpSpPr>
      <xdr:sp>
        <xdr:nvSpPr>
          <xdr:cNvPr id="26" name="Oval 26"/>
          <xdr:cNvSpPr>
            <a:spLocks/>
          </xdr:cNvSpPr>
        </xdr:nvSpPr>
        <xdr:spPr>
          <a:xfrm>
            <a:off x="2492" y="1423"/>
            <a:ext cx="94" cy="103"/>
          </a:xfrm>
          <a:prstGeom prst="ellipse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7" name="Oval 27"/>
          <xdr:cNvSpPr>
            <a:spLocks/>
          </xdr:cNvSpPr>
        </xdr:nvSpPr>
        <xdr:spPr>
          <a:xfrm>
            <a:off x="2380" y="1543"/>
            <a:ext cx="94" cy="95"/>
          </a:xfrm>
          <a:prstGeom prst="ellipse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" name="Oval 28"/>
          <xdr:cNvSpPr>
            <a:spLocks/>
          </xdr:cNvSpPr>
        </xdr:nvSpPr>
        <xdr:spPr>
          <a:xfrm>
            <a:off x="2276" y="1681"/>
            <a:ext cx="95" cy="94"/>
          </a:xfrm>
          <a:prstGeom prst="ellipse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9" name="Oval 29"/>
          <xdr:cNvSpPr>
            <a:spLocks/>
          </xdr:cNvSpPr>
        </xdr:nvSpPr>
        <xdr:spPr>
          <a:xfrm>
            <a:off x="2199" y="1827"/>
            <a:ext cx="103" cy="94"/>
          </a:xfrm>
          <a:prstGeom prst="ellipse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0" name="Oval 30"/>
          <xdr:cNvSpPr>
            <a:spLocks/>
          </xdr:cNvSpPr>
        </xdr:nvSpPr>
        <xdr:spPr>
          <a:xfrm>
            <a:off x="2156" y="1981"/>
            <a:ext cx="94" cy="95"/>
          </a:xfrm>
          <a:prstGeom prst="ellipse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2" name="Rectangle 32"/>
          <xdr:cNvSpPr>
            <a:spLocks/>
          </xdr:cNvSpPr>
        </xdr:nvSpPr>
        <xdr:spPr>
          <a:xfrm>
            <a:off x="785" y="2213"/>
            <a:ext cx="2706" cy="60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161925</xdr:colOff>
      <xdr:row>53</xdr:row>
      <xdr:rowOff>0</xdr:rowOff>
    </xdr:from>
    <xdr:to>
      <xdr:col>1</xdr:col>
      <xdr:colOff>47625</xdr:colOff>
      <xdr:row>53</xdr:row>
      <xdr:rowOff>0</xdr:rowOff>
    </xdr:to>
    <xdr:sp>
      <xdr:nvSpPr>
        <xdr:cNvPr id="33" name="Text Box 33"/>
        <xdr:cNvSpPr txBox="1">
          <a:spLocks noChangeArrowheads="1"/>
        </xdr:cNvSpPr>
      </xdr:nvSpPr>
      <xdr:spPr>
        <a:xfrm>
          <a:off x="161925" y="29508450"/>
          <a:ext cx="581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Minsk</a:t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1</xdr:col>
      <xdr:colOff>0</xdr:colOff>
      <xdr:row>53</xdr:row>
      <xdr:rowOff>0</xdr:rowOff>
    </xdr:to>
    <xdr:grpSp>
      <xdr:nvGrpSpPr>
        <xdr:cNvPr id="34" name="Group 34"/>
        <xdr:cNvGrpSpPr>
          <a:grpSpLocks/>
        </xdr:cNvGrpSpPr>
      </xdr:nvGrpSpPr>
      <xdr:grpSpPr>
        <a:xfrm>
          <a:off x="0" y="29508450"/>
          <a:ext cx="695325" cy="0"/>
          <a:chOff x="785" y="1191"/>
          <a:chExt cx="2706" cy="2018"/>
        </a:xfrm>
        <a:solidFill>
          <a:srgbClr val="FFFFFF"/>
        </a:solidFill>
      </xdr:grpSpPr>
      <xdr:sp>
        <xdr:nvSpPr>
          <xdr:cNvPr id="42" name="Oval 42"/>
          <xdr:cNvSpPr>
            <a:spLocks/>
          </xdr:cNvSpPr>
        </xdr:nvSpPr>
        <xdr:spPr>
          <a:xfrm>
            <a:off x="2492" y="1423"/>
            <a:ext cx="94" cy="103"/>
          </a:xfrm>
          <a:prstGeom prst="ellipse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3" name="Oval 43"/>
          <xdr:cNvSpPr>
            <a:spLocks/>
          </xdr:cNvSpPr>
        </xdr:nvSpPr>
        <xdr:spPr>
          <a:xfrm>
            <a:off x="2380" y="1543"/>
            <a:ext cx="94" cy="95"/>
          </a:xfrm>
          <a:prstGeom prst="ellipse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4" name="Oval 44"/>
          <xdr:cNvSpPr>
            <a:spLocks/>
          </xdr:cNvSpPr>
        </xdr:nvSpPr>
        <xdr:spPr>
          <a:xfrm>
            <a:off x="2276" y="1681"/>
            <a:ext cx="95" cy="94"/>
          </a:xfrm>
          <a:prstGeom prst="ellipse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5" name="Oval 45"/>
          <xdr:cNvSpPr>
            <a:spLocks/>
          </xdr:cNvSpPr>
        </xdr:nvSpPr>
        <xdr:spPr>
          <a:xfrm>
            <a:off x="2199" y="1827"/>
            <a:ext cx="103" cy="94"/>
          </a:xfrm>
          <a:prstGeom prst="ellipse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6" name="Oval 46"/>
          <xdr:cNvSpPr>
            <a:spLocks/>
          </xdr:cNvSpPr>
        </xdr:nvSpPr>
        <xdr:spPr>
          <a:xfrm>
            <a:off x="2156" y="1981"/>
            <a:ext cx="94" cy="95"/>
          </a:xfrm>
          <a:prstGeom prst="ellipse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8" name="Rectangle 48"/>
          <xdr:cNvSpPr>
            <a:spLocks/>
          </xdr:cNvSpPr>
        </xdr:nvSpPr>
        <xdr:spPr>
          <a:xfrm>
            <a:off x="785" y="2213"/>
            <a:ext cx="2706" cy="60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161925</xdr:colOff>
      <xdr:row>34</xdr:row>
      <xdr:rowOff>0</xdr:rowOff>
    </xdr:from>
    <xdr:to>
      <xdr:col>1</xdr:col>
      <xdr:colOff>47625</xdr:colOff>
      <xdr:row>34</xdr:row>
      <xdr:rowOff>0</xdr:rowOff>
    </xdr:to>
    <xdr:sp>
      <xdr:nvSpPr>
        <xdr:cNvPr id="49" name="Text Box 49"/>
        <xdr:cNvSpPr txBox="1">
          <a:spLocks noChangeArrowheads="1"/>
        </xdr:cNvSpPr>
      </xdr:nvSpPr>
      <xdr:spPr>
        <a:xfrm>
          <a:off x="161925" y="19611975"/>
          <a:ext cx="581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Minsk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1</xdr:col>
      <xdr:colOff>0</xdr:colOff>
      <xdr:row>34</xdr:row>
      <xdr:rowOff>0</xdr:rowOff>
    </xdr:to>
    <xdr:grpSp>
      <xdr:nvGrpSpPr>
        <xdr:cNvPr id="50" name="Group 50"/>
        <xdr:cNvGrpSpPr>
          <a:grpSpLocks/>
        </xdr:cNvGrpSpPr>
      </xdr:nvGrpSpPr>
      <xdr:grpSpPr>
        <a:xfrm>
          <a:off x="0" y="19611975"/>
          <a:ext cx="695325" cy="0"/>
          <a:chOff x="785" y="1191"/>
          <a:chExt cx="2706" cy="2018"/>
        </a:xfrm>
        <a:solidFill>
          <a:srgbClr val="FFFFFF"/>
        </a:solidFill>
      </xdr:grpSpPr>
      <xdr:sp>
        <xdr:nvSpPr>
          <xdr:cNvPr id="58" name="Oval 58"/>
          <xdr:cNvSpPr>
            <a:spLocks/>
          </xdr:cNvSpPr>
        </xdr:nvSpPr>
        <xdr:spPr>
          <a:xfrm>
            <a:off x="2492" y="1423"/>
            <a:ext cx="94" cy="103"/>
          </a:xfrm>
          <a:prstGeom prst="ellipse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9" name="Oval 59"/>
          <xdr:cNvSpPr>
            <a:spLocks/>
          </xdr:cNvSpPr>
        </xdr:nvSpPr>
        <xdr:spPr>
          <a:xfrm>
            <a:off x="2380" y="1543"/>
            <a:ext cx="94" cy="95"/>
          </a:xfrm>
          <a:prstGeom prst="ellipse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0" name="Oval 60"/>
          <xdr:cNvSpPr>
            <a:spLocks/>
          </xdr:cNvSpPr>
        </xdr:nvSpPr>
        <xdr:spPr>
          <a:xfrm>
            <a:off x="2276" y="1681"/>
            <a:ext cx="95" cy="94"/>
          </a:xfrm>
          <a:prstGeom prst="ellipse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1" name="Oval 61"/>
          <xdr:cNvSpPr>
            <a:spLocks/>
          </xdr:cNvSpPr>
        </xdr:nvSpPr>
        <xdr:spPr>
          <a:xfrm>
            <a:off x="2199" y="1827"/>
            <a:ext cx="103" cy="94"/>
          </a:xfrm>
          <a:prstGeom prst="ellipse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2" name="Oval 62"/>
          <xdr:cNvSpPr>
            <a:spLocks/>
          </xdr:cNvSpPr>
        </xdr:nvSpPr>
        <xdr:spPr>
          <a:xfrm>
            <a:off x="2156" y="1981"/>
            <a:ext cx="94" cy="95"/>
          </a:xfrm>
          <a:prstGeom prst="ellipse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4" name="Rectangle 64"/>
          <xdr:cNvSpPr>
            <a:spLocks/>
          </xdr:cNvSpPr>
        </xdr:nvSpPr>
        <xdr:spPr>
          <a:xfrm>
            <a:off x="785" y="2213"/>
            <a:ext cx="2706" cy="60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200025</xdr:colOff>
      <xdr:row>0</xdr:row>
      <xdr:rowOff>66675</xdr:rowOff>
    </xdr:from>
    <xdr:to>
      <xdr:col>6</xdr:col>
      <xdr:colOff>3409950</xdr:colOff>
      <xdr:row>5</xdr:row>
      <xdr:rowOff>266700</xdr:rowOff>
    </xdr:to>
    <xdr:pic>
      <xdr:nvPicPr>
        <xdr:cNvPr id="65" name="Picture 65" descr="unistar logo"/>
        <xdr:cNvPicPr preferRelativeResize="1">
          <a:picLocks noChangeAspect="1"/>
        </xdr:cNvPicPr>
      </xdr:nvPicPr>
      <xdr:blipFill>
        <a:blip r:embed="rId1"/>
        <a:srcRect b="57765"/>
        <a:stretch>
          <a:fillRect/>
        </a:stretch>
      </xdr:blipFill>
      <xdr:spPr>
        <a:xfrm>
          <a:off x="200025" y="66675"/>
          <a:ext cx="984885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23</xdr:row>
      <xdr:rowOff>0</xdr:rowOff>
    </xdr:from>
    <xdr:to>
      <xdr:col>1</xdr:col>
      <xdr:colOff>47625</xdr:colOff>
      <xdr:row>23</xdr:row>
      <xdr:rowOff>0</xdr:rowOff>
    </xdr:to>
    <xdr:sp>
      <xdr:nvSpPr>
        <xdr:cNvPr id="66" name="Text Box 66"/>
        <xdr:cNvSpPr txBox="1">
          <a:spLocks noChangeArrowheads="1"/>
        </xdr:cNvSpPr>
      </xdr:nvSpPr>
      <xdr:spPr>
        <a:xfrm>
          <a:off x="161925" y="15573375"/>
          <a:ext cx="581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Minsk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1</xdr:col>
      <xdr:colOff>0</xdr:colOff>
      <xdr:row>23</xdr:row>
      <xdr:rowOff>0</xdr:rowOff>
    </xdr:to>
    <xdr:grpSp>
      <xdr:nvGrpSpPr>
        <xdr:cNvPr id="67" name="Group 67"/>
        <xdr:cNvGrpSpPr>
          <a:grpSpLocks/>
        </xdr:cNvGrpSpPr>
      </xdr:nvGrpSpPr>
      <xdr:grpSpPr>
        <a:xfrm>
          <a:off x="0" y="15573375"/>
          <a:ext cx="695325" cy="0"/>
          <a:chOff x="785" y="1191"/>
          <a:chExt cx="2706" cy="2018"/>
        </a:xfrm>
        <a:solidFill>
          <a:srgbClr val="FFFFFF"/>
        </a:solidFill>
      </xdr:grpSpPr>
      <xdr:sp>
        <xdr:nvSpPr>
          <xdr:cNvPr id="75" name="Oval 75"/>
          <xdr:cNvSpPr>
            <a:spLocks/>
          </xdr:cNvSpPr>
        </xdr:nvSpPr>
        <xdr:spPr>
          <a:xfrm>
            <a:off x="2492" y="1423"/>
            <a:ext cx="94" cy="103"/>
          </a:xfrm>
          <a:prstGeom prst="ellipse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6" name="Oval 76"/>
          <xdr:cNvSpPr>
            <a:spLocks/>
          </xdr:cNvSpPr>
        </xdr:nvSpPr>
        <xdr:spPr>
          <a:xfrm>
            <a:off x="2380" y="1543"/>
            <a:ext cx="94" cy="95"/>
          </a:xfrm>
          <a:prstGeom prst="ellipse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7" name="Oval 77"/>
          <xdr:cNvSpPr>
            <a:spLocks/>
          </xdr:cNvSpPr>
        </xdr:nvSpPr>
        <xdr:spPr>
          <a:xfrm>
            <a:off x="2276" y="1681"/>
            <a:ext cx="95" cy="94"/>
          </a:xfrm>
          <a:prstGeom prst="ellipse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8" name="Oval 78"/>
          <xdr:cNvSpPr>
            <a:spLocks/>
          </xdr:cNvSpPr>
        </xdr:nvSpPr>
        <xdr:spPr>
          <a:xfrm>
            <a:off x="2199" y="1827"/>
            <a:ext cx="103" cy="94"/>
          </a:xfrm>
          <a:prstGeom prst="ellipse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9" name="Oval 79"/>
          <xdr:cNvSpPr>
            <a:spLocks/>
          </xdr:cNvSpPr>
        </xdr:nvSpPr>
        <xdr:spPr>
          <a:xfrm>
            <a:off x="2156" y="1981"/>
            <a:ext cx="94" cy="95"/>
          </a:xfrm>
          <a:prstGeom prst="ellipse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1" name="Rectangle 81"/>
          <xdr:cNvSpPr>
            <a:spLocks/>
          </xdr:cNvSpPr>
        </xdr:nvSpPr>
        <xdr:spPr>
          <a:xfrm>
            <a:off x="785" y="2213"/>
            <a:ext cx="2706" cy="60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161925</xdr:colOff>
      <xdr:row>25</xdr:row>
      <xdr:rowOff>0</xdr:rowOff>
    </xdr:from>
    <xdr:to>
      <xdr:col>1</xdr:col>
      <xdr:colOff>47625</xdr:colOff>
      <xdr:row>25</xdr:row>
      <xdr:rowOff>0</xdr:rowOff>
    </xdr:to>
    <xdr:sp>
      <xdr:nvSpPr>
        <xdr:cNvPr id="82" name="Text Box 82"/>
        <xdr:cNvSpPr txBox="1">
          <a:spLocks noChangeArrowheads="1"/>
        </xdr:cNvSpPr>
      </xdr:nvSpPr>
      <xdr:spPr>
        <a:xfrm>
          <a:off x="161925" y="16078200"/>
          <a:ext cx="581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Minsk</a:t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1</xdr:col>
      <xdr:colOff>0</xdr:colOff>
      <xdr:row>25</xdr:row>
      <xdr:rowOff>0</xdr:rowOff>
    </xdr:to>
    <xdr:grpSp>
      <xdr:nvGrpSpPr>
        <xdr:cNvPr id="83" name="Group 83"/>
        <xdr:cNvGrpSpPr>
          <a:grpSpLocks/>
        </xdr:cNvGrpSpPr>
      </xdr:nvGrpSpPr>
      <xdr:grpSpPr>
        <a:xfrm>
          <a:off x="0" y="16078200"/>
          <a:ext cx="695325" cy="0"/>
          <a:chOff x="785" y="1191"/>
          <a:chExt cx="2706" cy="2018"/>
        </a:xfrm>
        <a:solidFill>
          <a:srgbClr val="FFFFFF"/>
        </a:solidFill>
      </xdr:grpSpPr>
      <xdr:sp>
        <xdr:nvSpPr>
          <xdr:cNvPr id="91" name="Oval 91"/>
          <xdr:cNvSpPr>
            <a:spLocks/>
          </xdr:cNvSpPr>
        </xdr:nvSpPr>
        <xdr:spPr>
          <a:xfrm>
            <a:off x="2492" y="1423"/>
            <a:ext cx="94" cy="103"/>
          </a:xfrm>
          <a:prstGeom prst="ellipse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2" name="Oval 92"/>
          <xdr:cNvSpPr>
            <a:spLocks/>
          </xdr:cNvSpPr>
        </xdr:nvSpPr>
        <xdr:spPr>
          <a:xfrm>
            <a:off x="2380" y="1543"/>
            <a:ext cx="94" cy="95"/>
          </a:xfrm>
          <a:prstGeom prst="ellipse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3" name="Oval 93"/>
          <xdr:cNvSpPr>
            <a:spLocks/>
          </xdr:cNvSpPr>
        </xdr:nvSpPr>
        <xdr:spPr>
          <a:xfrm>
            <a:off x="2276" y="1681"/>
            <a:ext cx="95" cy="94"/>
          </a:xfrm>
          <a:prstGeom prst="ellipse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4" name="Oval 94"/>
          <xdr:cNvSpPr>
            <a:spLocks/>
          </xdr:cNvSpPr>
        </xdr:nvSpPr>
        <xdr:spPr>
          <a:xfrm>
            <a:off x="2199" y="1827"/>
            <a:ext cx="103" cy="94"/>
          </a:xfrm>
          <a:prstGeom prst="ellipse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5" name="Oval 95"/>
          <xdr:cNvSpPr>
            <a:spLocks/>
          </xdr:cNvSpPr>
        </xdr:nvSpPr>
        <xdr:spPr>
          <a:xfrm>
            <a:off x="2156" y="1981"/>
            <a:ext cx="94" cy="95"/>
          </a:xfrm>
          <a:prstGeom prst="ellipse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7" name="Rectangle 97"/>
          <xdr:cNvSpPr>
            <a:spLocks/>
          </xdr:cNvSpPr>
        </xdr:nvSpPr>
        <xdr:spPr>
          <a:xfrm>
            <a:off x="785" y="2213"/>
            <a:ext cx="2706" cy="60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161925</xdr:colOff>
      <xdr:row>25</xdr:row>
      <xdr:rowOff>0</xdr:rowOff>
    </xdr:from>
    <xdr:to>
      <xdr:col>1</xdr:col>
      <xdr:colOff>47625</xdr:colOff>
      <xdr:row>25</xdr:row>
      <xdr:rowOff>0</xdr:rowOff>
    </xdr:to>
    <xdr:sp>
      <xdr:nvSpPr>
        <xdr:cNvPr id="98" name="Text Box 98"/>
        <xdr:cNvSpPr txBox="1">
          <a:spLocks noChangeArrowheads="1"/>
        </xdr:cNvSpPr>
      </xdr:nvSpPr>
      <xdr:spPr>
        <a:xfrm>
          <a:off x="161925" y="16078200"/>
          <a:ext cx="581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Minsk</a:t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1</xdr:col>
      <xdr:colOff>0</xdr:colOff>
      <xdr:row>25</xdr:row>
      <xdr:rowOff>0</xdr:rowOff>
    </xdr:to>
    <xdr:grpSp>
      <xdr:nvGrpSpPr>
        <xdr:cNvPr id="99" name="Group 99"/>
        <xdr:cNvGrpSpPr>
          <a:grpSpLocks/>
        </xdr:cNvGrpSpPr>
      </xdr:nvGrpSpPr>
      <xdr:grpSpPr>
        <a:xfrm>
          <a:off x="0" y="16078200"/>
          <a:ext cx="695325" cy="0"/>
          <a:chOff x="785" y="1191"/>
          <a:chExt cx="2706" cy="2018"/>
        </a:xfrm>
        <a:solidFill>
          <a:srgbClr val="FFFFFF"/>
        </a:solidFill>
      </xdr:grpSpPr>
      <xdr:sp>
        <xdr:nvSpPr>
          <xdr:cNvPr id="107" name="Oval 107"/>
          <xdr:cNvSpPr>
            <a:spLocks/>
          </xdr:cNvSpPr>
        </xdr:nvSpPr>
        <xdr:spPr>
          <a:xfrm>
            <a:off x="2492" y="1423"/>
            <a:ext cx="94" cy="103"/>
          </a:xfrm>
          <a:prstGeom prst="ellipse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8" name="Oval 108"/>
          <xdr:cNvSpPr>
            <a:spLocks/>
          </xdr:cNvSpPr>
        </xdr:nvSpPr>
        <xdr:spPr>
          <a:xfrm>
            <a:off x="2380" y="1543"/>
            <a:ext cx="94" cy="95"/>
          </a:xfrm>
          <a:prstGeom prst="ellipse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9" name="Oval 109"/>
          <xdr:cNvSpPr>
            <a:spLocks/>
          </xdr:cNvSpPr>
        </xdr:nvSpPr>
        <xdr:spPr>
          <a:xfrm>
            <a:off x="2276" y="1681"/>
            <a:ext cx="95" cy="94"/>
          </a:xfrm>
          <a:prstGeom prst="ellipse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0" name="Oval 110"/>
          <xdr:cNvSpPr>
            <a:spLocks/>
          </xdr:cNvSpPr>
        </xdr:nvSpPr>
        <xdr:spPr>
          <a:xfrm>
            <a:off x="2199" y="1827"/>
            <a:ext cx="103" cy="94"/>
          </a:xfrm>
          <a:prstGeom prst="ellipse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1" name="Oval 111"/>
          <xdr:cNvSpPr>
            <a:spLocks/>
          </xdr:cNvSpPr>
        </xdr:nvSpPr>
        <xdr:spPr>
          <a:xfrm>
            <a:off x="2156" y="1981"/>
            <a:ext cx="94" cy="95"/>
          </a:xfrm>
          <a:prstGeom prst="ellipse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3" name="Rectangle 113"/>
          <xdr:cNvSpPr>
            <a:spLocks/>
          </xdr:cNvSpPr>
        </xdr:nvSpPr>
        <xdr:spPr>
          <a:xfrm>
            <a:off x="785" y="2213"/>
            <a:ext cx="2706" cy="60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161925</xdr:colOff>
      <xdr:row>24</xdr:row>
      <xdr:rowOff>0</xdr:rowOff>
    </xdr:from>
    <xdr:to>
      <xdr:col>1</xdr:col>
      <xdr:colOff>47625</xdr:colOff>
      <xdr:row>24</xdr:row>
      <xdr:rowOff>0</xdr:rowOff>
    </xdr:to>
    <xdr:sp>
      <xdr:nvSpPr>
        <xdr:cNvPr id="114" name="Text Box 114"/>
        <xdr:cNvSpPr txBox="1">
          <a:spLocks noChangeArrowheads="1"/>
        </xdr:cNvSpPr>
      </xdr:nvSpPr>
      <xdr:spPr>
        <a:xfrm>
          <a:off x="161925" y="16078200"/>
          <a:ext cx="581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Minsk</a:t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1</xdr:col>
      <xdr:colOff>0</xdr:colOff>
      <xdr:row>24</xdr:row>
      <xdr:rowOff>0</xdr:rowOff>
    </xdr:to>
    <xdr:grpSp>
      <xdr:nvGrpSpPr>
        <xdr:cNvPr id="115" name="Group 115"/>
        <xdr:cNvGrpSpPr>
          <a:grpSpLocks/>
        </xdr:cNvGrpSpPr>
      </xdr:nvGrpSpPr>
      <xdr:grpSpPr>
        <a:xfrm>
          <a:off x="0" y="16078200"/>
          <a:ext cx="695325" cy="0"/>
          <a:chOff x="785" y="1191"/>
          <a:chExt cx="2706" cy="2018"/>
        </a:xfrm>
        <a:solidFill>
          <a:srgbClr val="FFFFFF"/>
        </a:solidFill>
      </xdr:grpSpPr>
      <xdr:sp>
        <xdr:nvSpPr>
          <xdr:cNvPr id="123" name="Oval 123"/>
          <xdr:cNvSpPr>
            <a:spLocks/>
          </xdr:cNvSpPr>
        </xdr:nvSpPr>
        <xdr:spPr>
          <a:xfrm>
            <a:off x="2492" y="1423"/>
            <a:ext cx="94" cy="103"/>
          </a:xfrm>
          <a:prstGeom prst="ellipse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4" name="Oval 124"/>
          <xdr:cNvSpPr>
            <a:spLocks/>
          </xdr:cNvSpPr>
        </xdr:nvSpPr>
        <xdr:spPr>
          <a:xfrm>
            <a:off x="2380" y="1543"/>
            <a:ext cx="94" cy="95"/>
          </a:xfrm>
          <a:prstGeom prst="ellipse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5" name="Oval 125"/>
          <xdr:cNvSpPr>
            <a:spLocks/>
          </xdr:cNvSpPr>
        </xdr:nvSpPr>
        <xdr:spPr>
          <a:xfrm>
            <a:off x="2276" y="1681"/>
            <a:ext cx="95" cy="94"/>
          </a:xfrm>
          <a:prstGeom prst="ellipse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6" name="Oval 126"/>
          <xdr:cNvSpPr>
            <a:spLocks/>
          </xdr:cNvSpPr>
        </xdr:nvSpPr>
        <xdr:spPr>
          <a:xfrm>
            <a:off x="2199" y="1827"/>
            <a:ext cx="103" cy="94"/>
          </a:xfrm>
          <a:prstGeom prst="ellipse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7" name="Oval 127"/>
          <xdr:cNvSpPr>
            <a:spLocks/>
          </xdr:cNvSpPr>
        </xdr:nvSpPr>
        <xdr:spPr>
          <a:xfrm>
            <a:off x="2156" y="1981"/>
            <a:ext cx="94" cy="95"/>
          </a:xfrm>
          <a:prstGeom prst="ellipse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9" name="Rectangle 129"/>
          <xdr:cNvSpPr>
            <a:spLocks/>
          </xdr:cNvSpPr>
        </xdr:nvSpPr>
        <xdr:spPr>
          <a:xfrm>
            <a:off x="785" y="2213"/>
            <a:ext cx="2706" cy="60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161925</xdr:colOff>
      <xdr:row>22</xdr:row>
      <xdr:rowOff>0</xdr:rowOff>
    </xdr:from>
    <xdr:to>
      <xdr:col>1</xdr:col>
      <xdr:colOff>47625</xdr:colOff>
      <xdr:row>22</xdr:row>
      <xdr:rowOff>0</xdr:rowOff>
    </xdr:to>
    <xdr:sp>
      <xdr:nvSpPr>
        <xdr:cNvPr id="130" name="Text Box 130"/>
        <xdr:cNvSpPr txBox="1">
          <a:spLocks noChangeArrowheads="1"/>
        </xdr:cNvSpPr>
      </xdr:nvSpPr>
      <xdr:spPr>
        <a:xfrm>
          <a:off x="161925" y="15068550"/>
          <a:ext cx="581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Minsk</a:t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1</xdr:col>
      <xdr:colOff>0</xdr:colOff>
      <xdr:row>22</xdr:row>
      <xdr:rowOff>0</xdr:rowOff>
    </xdr:to>
    <xdr:grpSp>
      <xdr:nvGrpSpPr>
        <xdr:cNvPr id="131" name="Group 131"/>
        <xdr:cNvGrpSpPr>
          <a:grpSpLocks/>
        </xdr:cNvGrpSpPr>
      </xdr:nvGrpSpPr>
      <xdr:grpSpPr>
        <a:xfrm>
          <a:off x="0" y="15068550"/>
          <a:ext cx="695325" cy="0"/>
          <a:chOff x="785" y="1191"/>
          <a:chExt cx="2706" cy="2018"/>
        </a:xfrm>
        <a:solidFill>
          <a:srgbClr val="FFFFFF"/>
        </a:solidFill>
      </xdr:grpSpPr>
      <xdr:sp>
        <xdr:nvSpPr>
          <xdr:cNvPr id="139" name="Oval 139"/>
          <xdr:cNvSpPr>
            <a:spLocks/>
          </xdr:cNvSpPr>
        </xdr:nvSpPr>
        <xdr:spPr>
          <a:xfrm>
            <a:off x="2492" y="1423"/>
            <a:ext cx="94" cy="103"/>
          </a:xfrm>
          <a:prstGeom prst="ellipse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0" name="Oval 140"/>
          <xdr:cNvSpPr>
            <a:spLocks/>
          </xdr:cNvSpPr>
        </xdr:nvSpPr>
        <xdr:spPr>
          <a:xfrm>
            <a:off x="2380" y="1543"/>
            <a:ext cx="94" cy="95"/>
          </a:xfrm>
          <a:prstGeom prst="ellipse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1" name="Oval 141"/>
          <xdr:cNvSpPr>
            <a:spLocks/>
          </xdr:cNvSpPr>
        </xdr:nvSpPr>
        <xdr:spPr>
          <a:xfrm>
            <a:off x="2276" y="1681"/>
            <a:ext cx="95" cy="94"/>
          </a:xfrm>
          <a:prstGeom prst="ellipse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2" name="Oval 142"/>
          <xdr:cNvSpPr>
            <a:spLocks/>
          </xdr:cNvSpPr>
        </xdr:nvSpPr>
        <xdr:spPr>
          <a:xfrm>
            <a:off x="2199" y="1827"/>
            <a:ext cx="103" cy="94"/>
          </a:xfrm>
          <a:prstGeom prst="ellipse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3" name="Oval 143"/>
          <xdr:cNvSpPr>
            <a:spLocks/>
          </xdr:cNvSpPr>
        </xdr:nvSpPr>
        <xdr:spPr>
          <a:xfrm>
            <a:off x="2156" y="1981"/>
            <a:ext cx="94" cy="95"/>
          </a:xfrm>
          <a:prstGeom prst="ellipse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5" name="Rectangle 145"/>
          <xdr:cNvSpPr>
            <a:spLocks/>
          </xdr:cNvSpPr>
        </xdr:nvSpPr>
        <xdr:spPr>
          <a:xfrm>
            <a:off x="785" y="2213"/>
            <a:ext cx="2706" cy="60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161925</xdr:colOff>
      <xdr:row>24</xdr:row>
      <xdr:rowOff>0</xdr:rowOff>
    </xdr:from>
    <xdr:to>
      <xdr:col>1</xdr:col>
      <xdr:colOff>47625</xdr:colOff>
      <xdr:row>24</xdr:row>
      <xdr:rowOff>0</xdr:rowOff>
    </xdr:to>
    <xdr:sp>
      <xdr:nvSpPr>
        <xdr:cNvPr id="146" name="Text Box 146"/>
        <xdr:cNvSpPr txBox="1">
          <a:spLocks noChangeArrowheads="1"/>
        </xdr:cNvSpPr>
      </xdr:nvSpPr>
      <xdr:spPr>
        <a:xfrm>
          <a:off x="161925" y="16078200"/>
          <a:ext cx="581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Minsk</a:t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1</xdr:col>
      <xdr:colOff>0</xdr:colOff>
      <xdr:row>24</xdr:row>
      <xdr:rowOff>0</xdr:rowOff>
    </xdr:to>
    <xdr:grpSp>
      <xdr:nvGrpSpPr>
        <xdr:cNvPr id="147" name="Group 147"/>
        <xdr:cNvGrpSpPr>
          <a:grpSpLocks/>
        </xdr:cNvGrpSpPr>
      </xdr:nvGrpSpPr>
      <xdr:grpSpPr>
        <a:xfrm>
          <a:off x="0" y="16078200"/>
          <a:ext cx="695325" cy="0"/>
          <a:chOff x="785" y="1191"/>
          <a:chExt cx="2706" cy="2018"/>
        </a:xfrm>
        <a:solidFill>
          <a:srgbClr val="FFFFFF"/>
        </a:solidFill>
      </xdr:grpSpPr>
      <xdr:sp>
        <xdr:nvSpPr>
          <xdr:cNvPr id="155" name="Oval 155"/>
          <xdr:cNvSpPr>
            <a:spLocks/>
          </xdr:cNvSpPr>
        </xdr:nvSpPr>
        <xdr:spPr>
          <a:xfrm>
            <a:off x="2492" y="1423"/>
            <a:ext cx="94" cy="103"/>
          </a:xfrm>
          <a:prstGeom prst="ellipse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6" name="Oval 156"/>
          <xdr:cNvSpPr>
            <a:spLocks/>
          </xdr:cNvSpPr>
        </xdr:nvSpPr>
        <xdr:spPr>
          <a:xfrm>
            <a:off x="2380" y="1543"/>
            <a:ext cx="94" cy="95"/>
          </a:xfrm>
          <a:prstGeom prst="ellipse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7" name="Oval 157"/>
          <xdr:cNvSpPr>
            <a:spLocks/>
          </xdr:cNvSpPr>
        </xdr:nvSpPr>
        <xdr:spPr>
          <a:xfrm>
            <a:off x="2276" y="1681"/>
            <a:ext cx="95" cy="94"/>
          </a:xfrm>
          <a:prstGeom prst="ellipse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8" name="Oval 158"/>
          <xdr:cNvSpPr>
            <a:spLocks/>
          </xdr:cNvSpPr>
        </xdr:nvSpPr>
        <xdr:spPr>
          <a:xfrm>
            <a:off x="2199" y="1827"/>
            <a:ext cx="103" cy="94"/>
          </a:xfrm>
          <a:prstGeom prst="ellipse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9" name="Oval 159"/>
          <xdr:cNvSpPr>
            <a:spLocks/>
          </xdr:cNvSpPr>
        </xdr:nvSpPr>
        <xdr:spPr>
          <a:xfrm>
            <a:off x="2156" y="1981"/>
            <a:ext cx="94" cy="95"/>
          </a:xfrm>
          <a:prstGeom prst="ellipse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1" name="Rectangle 161"/>
          <xdr:cNvSpPr>
            <a:spLocks/>
          </xdr:cNvSpPr>
        </xdr:nvSpPr>
        <xdr:spPr>
          <a:xfrm>
            <a:off x="785" y="2213"/>
            <a:ext cx="2706" cy="60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161925</xdr:colOff>
      <xdr:row>24</xdr:row>
      <xdr:rowOff>0</xdr:rowOff>
    </xdr:from>
    <xdr:to>
      <xdr:col>1</xdr:col>
      <xdr:colOff>47625</xdr:colOff>
      <xdr:row>24</xdr:row>
      <xdr:rowOff>0</xdr:rowOff>
    </xdr:to>
    <xdr:sp>
      <xdr:nvSpPr>
        <xdr:cNvPr id="162" name="Text Box 162"/>
        <xdr:cNvSpPr txBox="1">
          <a:spLocks noChangeArrowheads="1"/>
        </xdr:cNvSpPr>
      </xdr:nvSpPr>
      <xdr:spPr>
        <a:xfrm>
          <a:off x="161925" y="16078200"/>
          <a:ext cx="581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Minsk</a:t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1</xdr:col>
      <xdr:colOff>0</xdr:colOff>
      <xdr:row>24</xdr:row>
      <xdr:rowOff>0</xdr:rowOff>
    </xdr:to>
    <xdr:grpSp>
      <xdr:nvGrpSpPr>
        <xdr:cNvPr id="163" name="Group 163"/>
        <xdr:cNvGrpSpPr>
          <a:grpSpLocks/>
        </xdr:cNvGrpSpPr>
      </xdr:nvGrpSpPr>
      <xdr:grpSpPr>
        <a:xfrm>
          <a:off x="0" y="16078200"/>
          <a:ext cx="695325" cy="0"/>
          <a:chOff x="785" y="1191"/>
          <a:chExt cx="2706" cy="2018"/>
        </a:xfrm>
        <a:solidFill>
          <a:srgbClr val="FFFFFF"/>
        </a:solidFill>
      </xdr:grpSpPr>
      <xdr:sp>
        <xdr:nvSpPr>
          <xdr:cNvPr id="171" name="Oval 171"/>
          <xdr:cNvSpPr>
            <a:spLocks/>
          </xdr:cNvSpPr>
        </xdr:nvSpPr>
        <xdr:spPr>
          <a:xfrm>
            <a:off x="2492" y="1423"/>
            <a:ext cx="94" cy="103"/>
          </a:xfrm>
          <a:prstGeom prst="ellipse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2" name="Oval 172"/>
          <xdr:cNvSpPr>
            <a:spLocks/>
          </xdr:cNvSpPr>
        </xdr:nvSpPr>
        <xdr:spPr>
          <a:xfrm>
            <a:off x="2380" y="1543"/>
            <a:ext cx="94" cy="95"/>
          </a:xfrm>
          <a:prstGeom prst="ellipse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3" name="Oval 173"/>
          <xdr:cNvSpPr>
            <a:spLocks/>
          </xdr:cNvSpPr>
        </xdr:nvSpPr>
        <xdr:spPr>
          <a:xfrm>
            <a:off x="2276" y="1681"/>
            <a:ext cx="95" cy="94"/>
          </a:xfrm>
          <a:prstGeom prst="ellipse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4" name="Oval 174"/>
          <xdr:cNvSpPr>
            <a:spLocks/>
          </xdr:cNvSpPr>
        </xdr:nvSpPr>
        <xdr:spPr>
          <a:xfrm>
            <a:off x="2199" y="1827"/>
            <a:ext cx="103" cy="94"/>
          </a:xfrm>
          <a:prstGeom prst="ellipse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5" name="Oval 175"/>
          <xdr:cNvSpPr>
            <a:spLocks/>
          </xdr:cNvSpPr>
        </xdr:nvSpPr>
        <xdr:spPr>
          <a:xfrm>
            <a:off x="2156" y="1981"/>
            <a:ext cx="94" cy="95"/>
          </a:xfrm>
          <a:prstGeom prst="ellipse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7" name="Rectangle 177"/>
          <xdr:cNvSpPr>
            <a:spLocks/>
          </xdr:cNvSpPr>
        </xdr:nvSpPr>
        <xdr:spPr>
          <a:xfrm>
            <a:off x="785" y="2213"/>
            <a:ext cx="2706" cy="60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161925</xdr:colOff>
      <xdr:row>23</xdr:row>
      <xdr:rowOff>0</xdr:rowOff>
    </xdr:from>
    <xdr:to>
      <xdr:col>1</xdr:col>
      <xdr:colOff>47625</xdr:colOff>
      <xdr:row>23</xdr:row>
      <xdr:rowOff>0</xdr:rowOff>
    </xdr:to>
    <xdr:sp>
      <xdr:nvSpPr>
        <xdr:cNvPr id="178" name="Text Box 178"/>
        <xdr:cNvSpPr txBox="1">
          <a:spLocks noChangeArrowheads="1"/>
        </xdr:cNvSpPr>
      </xdr:nvSpPr>
      <xdr:spPr>
        <a:xfrm>
          <a:off x="161925" y="15573375"/>
          <a:ext cx="581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Minsk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1</xdr:col>
      <xdr:colOff>0</xdr:colOff>
      <xdr:row>23</xdr:row>
      <xdr:rowOff>0</xdr:rowOff>
    </xdr:to>
    <xdr:grpSp>
      <xdr:nvGrpSpPr>
        <xdr:cNvPr id="179" name="Group 179"/>
        <xdr:cNvGrpSpPr>
          <a:grpSpLocks/>
        </xdr:cNvGrpSpPr>
      </xdr:nvGrpSpPr>
      <xdr:grpSpPr>
        <a:xfrm>
          <a:off x="0" y="15573375"/>
          <a:ext cx="695325" cy="0"/>
          <a:chOff x="785" y="1191"/>
          <a:chExt cx="2706" cy="2018"/>
        </a:xfrm>
        <a:solidFill>
          <a:srgbClr val="FFFFFF"/>
        </a:solidFill>
      </xdr:grpSpPr>
      <xdr:sp>
        <xdr:nvSpPr>
          <xdr:cNvPr id="187" name="Oval 187"/>
          <xdr:cNvSpPr>
            <a:spLocks/>
          </xdr:cNvSpPr>
        </xdr:nvSpPr>
        <xdr:spPr>
          <a:xfrm>
            <a:off x="2492" y="1423"/>
            <a:ext cx="94" cy="103"/>
          </a:xfrm>
          <a:prstGeom prst="ellipse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8" name="Oval 188"/>
          <xdr:cNvSpPr>
            <a:spLocks/>
          </xdr:cNvSpPr>
        </xdr:nvSpPr>
        <xdr:spPr>
          <a:xfrm>
            <a:off x="2380" y="1543"/>
            <a:ext cx="94" cy="95"/>
          </a:xfrm>
          <a:prstGeom prst="ellipse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9" name="Oval 189"/>
          <xdr:cNvSpPr>
            <a:spLocks/>
          </xdr:cNvSpPr>
        </xdr:nvSpPr>
        <xdr:spPr>
          <a:xfrm>
            <a:off x="2276" y="1681"/>
            <a:ext cx="95" cy="94"/>
          </a:xfrm>
          <a:prstGeom prst="ellipse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0" name="Oval 190"/>
          <xdr:cNvSpPr>
            <a:spLocks/>
          </xdr:cNvSpPr>
        </xdr:nvSpPr>
        <xdr:spPr>
          <a:xfrm>
            <a:off x="2199" y="1827"/>
            <a:ext cx="103" cy="94"/>
          </a:xfrm>
          <a:prstGeom prst="ellipse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1" name="Oval 191"/>
          <xdr:cNvSpPr>
            <a:spLocks/>
          </xdr:cNvSpPr>
        </xdr:nvSpPr>
        <xdr:spPr>
          <a:xfrm>
            <a:off x="2156" y="1981"/>
            <a:ext cx="94" cy="95"/>
          </a:xfrm>
          <a:prstGeom prst="ellipse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3" name="Rectangle 193"/>
          <xdr:cNvSpPr>
            <a:spLocks/>
          </xdr:cNvSpPr>
        </xdr:nvSpPr>
        <xdr:spPr>
          <a:xfrm>
            <a:off x="785" y="2213"/>
            <a:ext cx="2706" cy="60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0;&#1076;&#1084;&#1080;&#1085;&#1080;&#1089;&#1090;&#1088;&#1072;&#1090;&#1086;&#1088;\Downloads\Price%2001-01-2015%20&#1042;&#1069;&#104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Прайс $"/>
    </sheetNames>
    <sheetDataSet>
      <sheetData sheetId="1">
        <row r="38">
          <cell r="J38">
            <v>25</v>
          </cell>
        </row>
        <row r="39">
          <cell r="J39">
            <v>60</v>
          </cell>
        </row>
        <row r="40">
          <cell r="J40">
            <v>85</v>
          </cell>
        </row>
        <row r="41">
          <cell r="J41">
            <v>100</v>
          </cell>
        </row>
        <row r="42">
          <cell r="J42">
            <v>40</v>
          </cell>
        </row>
        <row r="43">
          <cell r="J43">
            <v>25</v>
          </cell>
        </row>
        <row r="44">
          <cell r="J44">
            <v>20</v>
          </cell>
        </row>
        <row r="45">
          <cell r="J45">
            <v>50</v>
          </cell>
        </row>
        <row r="46">
          <cell r="J46">
            <v>400</v>
          </cell>
        </row>
        <row r="47">
          <cell r="J47">
            <v>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nistar.by/" TargetMode="External" /><Relationship Id="rId2" Type="http://schemas.openxmlformats.org/officeDocument/2006/relationships/hyperlink" Target="mailto:pleshan.a@unistar.by" TargetMode="External" /><Relationship Id="rId3" Type="http://schemas.openxmlformats.org/officeDocument/2006/relationships/hyperlink" Target="http://itunes.apple.com/ru/app/unistar/id534178909?mt=8" TargetMode="External" /><Relationship Id="rId4" Type="http://schemas.openxmlformats.org/officeDocument/2006/relationships/hyperlink" Target="https://play.google.com/store/apps/details?id=com.polontech.android.unistar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7"/>
  <sheetViews>
    <sheetView zoomScalePageLayoutView="0" workbookViewId="0" topLeftCell="C1">
      <selection activeCell="D105" sqref="D105"/>
    </sheetView>
  </sheetViews>
  <sheetFormatPr defaultColWidth="8.75390625" defaultRowHeight="19.5" customHeight="1"/>
  <cols>
    <col min="1" max="1" width="8.75390625" style="22" customWidth="1"/>
    <col min="2" max="2" width="58.25390625" style="22" bestFit="1" customWidth="1"/>
    <col min="3" max="3" width="8.75390625" style="22" customWidth="1"/>
    <col min="4" max="4" width="12.375" style="22" bestFit="1" customWidth="1"/>
    <col min="5" max="5" width="13.25390625" style="22" bestFit="1" customWidth="1"/>
    <col min="6" max="7" width="8.75390625" style="22" customWidth="1"/>
    <col min="8" max="8" width="34.00390625" style="22" customWidth="1"/>
    <col min="9" max="9" width="10.375" style="22" customWidth="1"/>
    <col min="10" max="10" width="7.25390625" style="22" hidden="1" customWidth="1"/>
    <col min="11" max="11" width="9.00390625" style="22" bestFit="1" customWidth="1"/>
    <col min="12" max="12" width="9.00390625" style="22" customWidth="1"/>
    <col min="13" max="13" width="10.125" style="22" customWidth="1"/>
    <col min="14" max="14" width="24.25390625" style="22" bestFit="1" customWidth="1"/>
    <col min="15" max="15" width="19.625" style="22" customWidth="1"/>
    <col min="16" max="16384" width="8.75390625" style="22" customWidth="1"/>
  </cols>
  <sheetData>
    <row r="1" spans="1:16" ht="19.5" customHeight="1">
      <c r="A1" s="111"/>
      <c r="B1" s="111"/>
      <c r="C1" s="111"/>
      <c r="D1" s="111"/>
      <c r="E1" s="111"/>
      <c r="F1" s="111"/>
      <c r="G1" s="51"/>
      <c r="H1" s="25"/>
      <c r="I1" s="25"/>
      <c r="J1" s="25"/>
      <c r="K1" s="25"/>
      <c r="L1" s="25"/>
      <c r="M1" s="25"/>
      <c r="N1" s="112"/>
      <c r="O1" s="112"/>
      <c r="P1" s="25"/>
    </row>
    <row r="2" spans="1:16" ht="19.5" customHeight="1" hidden="1">
      <c r="A2" s="25"/>
      <c r="B2" s="26"/>
      <c r="C2" s="112"/>
      <c r="D2" s="112"/>
      <c r="E2" s="112"/>
      <c r="F2" s="112"/>
      <c r="G2" s="112"/>
      <c r="H2" s="25"/>
      <c r="I2" s="25"/>
      <c r="J2" s="25"/>
      <c r="K2" s="25"/>
      <c r="L2" s="25"/>
      <c r="M2" s="25"/>
      <c r="N2" s="25"/>
      <c r="O2" s="52" t="s">
        <v>37</v>
      </c>
      <c r="P2" s="25"/>
    </row>
    <row r="3" spans="1:16" ht="19.5" customHeight="1" hidden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9" ht="19.5" customHeight="1" hidden="1">
      <c r="A4" s="23"/>
      <c r="B4" s="23"/>
      <c r="C4" s="113"/>
      <c r="D4" s="113"/>
      <c r="E4" s="113"/>
      <c r="F4" s="113"/>
      <c r="G4" s="113"/>
      <c r="H4" s="23"/>
      <c r="I4" s="23"/>
      <c r="J4" s="23"/>
      <c r="K4" s="23"/>
      <c r="L4" s="23"/>
      <c r="M4" s="23"/>
      <c r="N4" s="23"/>
      <c r="O4" s="53" t="s">
        <v>38</v>
      </c>
      <c r="P4" s="23"/>
      <c r="Q4" s="24"/>
      <c r="R4" s="24"/>
      <c r="S4" s="24"/>
    </row>
    <row r="5" spans="1:19" ht="19.5" customHeight="1" hidden="1">
      <c r="A5" s="23"/>
      <c r="B5" s="114"/>
      <c r="C5" s="114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4"/>
      <c r="R5" s="24"/>
      <c r="S5" s="24"/>
    </row>
    <row r="6" spans="1:19" ht="19.5" customHeight="1" hidden="1">
      <c r="A6" s="23"/>
      <c r="B6" s="23"/>
      <c r="C6" s="56"/>
      <c r="D6" s="56"/>
      <c r="E6" s="23"/>
      <c r="F6" s="27"/>
      <c r="G6" s="28">
        <v>6000</v>
      </c>
      <c r="H6" s="23"/>
      <c r="I6" s="23"/>
      <c r="J6" s="23"/>
      <c r="K6" s="23"/>
      <c r="L6" s="23"/>
      <c r="M6" s="23"/>
      <c r="N6" s="23"/>
      <c r="O6" s="29">
        <v>39873</v>
      </c>
      <c r="P6" s="23"/>
      <c r="Q6" s="24"/>
      <c r="R6" s="24"/>
      <c r="S6" s="24"/>
    </row>
    <row r="7" spans="1:19" ht="19.5" customHeight="1" hidden="1">
      <c r="A7" s="115" t="s">
        <v>39</v>
      </c>
      <c r="B7" s="115"/>
      <c r="C7" s="115"/>
      <c r="D7" s="115"/>
      <c r="E7" s="115"/>
      <c r="F7" s="30"/>
      <c r="G7" s="23"/>
      <c r="H7" s="115" t="s">
        <v>40</v>
      </c>
      <c r="I7" s="115"/>
      <c r="J7" s="115"/>
      <c r="K7" s="115"/>
      <c r="L7" s="115"/>
      <c r="M7" s="115"/>
      <c r="N7" s="115"/>
      <c r="O7" s="115"/>
      <c r="P7" s="31"/>
      <c r="Q7" s="24"/>
      <c r="R7" s="24"/>
      <c r="S7" s="24"/>
    </row>
    <row r="8" spans="1:19" ht="19.5" customHeight="1" hidden="1">
      <c r="A8" s="54"/>
      <c r="B8" s="54"/>
      <c r="C8" s="54"/>
      <c r="D8" s="54"/>
      <c r="E8" s="54"/>
      <c r="F8" s="30"/>
      <c r="G8" s="23"/>
      <c r="H8" s="54"/>
      <c r="I8" s="54"/>
      <c r="J8" s="54"/>
      <c r="K8" s="54"/>
      <c r="L8" s="54"/>
      <c r="M8" s="54"/>
      <c r="N8" s="54"/>
      <c r="O8" s="54"/>
      <c r="P8" s="31"/>
      <c r="Q8" s="24"/>
      <c r="R8" s="24"/>
      <c r="S8" s="24"/>
    </row>
    <row r="9" spans="1:19" ht="19.5" customHeight="1" hidden="1">
      <c r="A9" s="23"/>
      <c r="B9" s="32"/>
      <c r="C9" s="32"/>
      <c r="D9" s="32"/>
      <c r="E9" s="32"/>
      <c r="F9" s="23"/>
      <c r="G9" s="23"/>
      <c r="H9" s="23"/>
      <c r="I9" s="23"/>
      <c r="J9" s="23"/>
      <c r="K9" s="33"/>
      <c r="L9" s="33"/>
      <c r="M9" s="33"/>
      <c r="N9" s="23"/>
      <c r="O9" s="34"/>
      <c r="P9" s="35"/>
      <c r="Q9" s="24"/>
      <c r="R9" s="24"/>
      <c r="S9" s="24"/>
    </row>
    <row r="10" spans="1:19" ht="19.5" customHeight="1" hidden="1">
      <c r="A10" s="55" t="s">
        <v>41</v>
      </c>
      <c r="B10" s="116" t="s">
        <v>42</v>
      </c>
      <c r="C10" s="116"/>
      <c r="D10" s="55"/>
      <c r="E10" s="36" t="s">
        <v>43</v>
      </c>
      <c r="F10" s="32"/>
      <c r="G10" s="23"/>
      <c r="H10" s="55" t="s">
        <v>44</v>
      </c>
      <c r="I10" s="55" t="s">
        <v>45</v>
      </c>
      <c r="J10" s="55"/>
      <c r="K10" s="33">
        <v>136</v>
      </c>
      <c r="L10" s="33"/>
      <c r="M10" s="33"/>
      <c r="N10" s="37" t="s">
        <v>46</v>
      </c>
      <c r="O10" s="55" t="s">
        <v>45</v>
      </c>
      <c r="P10" s="33"/>
      <c r="Q10" s="24"/>
      <c r="R10" s="24"/>
      <c r="S10" s="24"/>
    </row>
    <row r="11" spans="1:19" ht="19.5" customHeight="1" hidden="1">
      <c r="A11" s="56">
        <v>1</v>
      </c>
      <c r="B11" s="117">
        <v>2</v>
      </c>
      <c r="C11" s="117"/>
      <c r="D11" s="56"/>
      <c r="E11" s="56">
        <v>3</v>
      </c>
      <c r="F11" s="56"/>
      <c r="G11" s="23"/>
      <c r="H11" s="34" t="s">
        <v>102</v>
      </c>
      <c r="I11" s="38">
        <v>1</v>
      </c>
      <c r="J11" s="38">
        <f>$E$40*I11/2150</f>
        <v>379.5348837209302</v>
      </c>
      <c r="K11" s="39">
        <f aca="true" t="shared" si="0" ref="K11:K23">$K$10*I11</f>
        <v>136</v>
      </c>
      <c r="L11" s="39">
        <v>64</v>
      </c>
      <c r="M11" s="40">
        <f aca="true" t="shared" si="1" ref="M11:M23">K11/L11-1</f>
        <v>1.125</v>
      </c>
      <c r="N11" s="34" t="s">
        <v>101</v>
      </c>
      <c r="O11" s="41">
        <v>0.588235</v>
      </c>
      <c r="P11" s="39">
        <f>$K$10*O11</f>
        <v>79.99995999999999</v>
      </c>
      <c r="Q11" s="24">
        <v>27.200000000000003</v>
      </c>
      <c r="R11" s="40">
        <f>P11/Q11-1</f>
        <v>1.9411749999999994</v>
      </c>
      <c r="S11" s="24"/>
    </row>
    <row r="12" spans="1:19" ht="19.5" customHeight="1" hidden="1">
      <c r="A12" s="56">
        <v>1</v>
      </c>
      <c r="B12" s="118" t="s">
        <v>49</v>
      </c>
      <c r="C12" s="118"/>
      <c r="D12" s="57"/>
      <c r="E12" s="27"/>
      <c r="F12" s="42"/>
      <c r="G12" s="23"/>
      <c r="H12" s="34" t="s">
        <v>90</v>
      </c>
      <c r="I12" s="38">
        <v>1</v>
      </c>
      <c r="J12" s="38">
        <f>$E$40*I12/2150</f>
        <v>379.5348837209302</v>
      </c>
      <c r="K12" s="39">
        <f t="shared" si="0"/>
        <v>136</v>
      </c>
      <c r="L12" s="39">
        <v>136</v>
      </c>
      <c r="M12" s="40">
        <f t="shared" si="1"/>
        <v>0</v>
      </c>
      <c r="N12" s="34" t="s">
        <v>89</v>
      </c>
      <c r="O12" s="41">
        <v>0.588235</v>
      </c>
      <c r="P12" s="39">
        <f>$K$10*O12</f>
        <v>79.99995999999999</v>
      </c>
      <c r="Q12" s="24">
        <v>95.19999999999999</v>
      </c>
      <c r="R12" s="40">
        <f>P12/Q12-1</f>
        <v>-0.1596642857142857</v>
      </c>
      <c r="S12" s="24"/>
    </row>
    <row r="13" spans="1:19" ht="19.5" customHeight="1" hidden="1">
      <c r="A13" s="43" t="s">
        <v>52</v>
      </c>
      <c r="B13" s="118" t="s">
        <v>53</v>
      </c>
      <c r="C13" s="118"/>
      <c r="D13" s="44">
        <f>634615</f>
        <v>634615</v>
      </c>
      <c r="E13" s="44">
        <f>D13/$E$38</f>
        <v>423.07666666666665</v>
      </c>
      <c r="F13" s="42"/>
      <c r="G13" s="23"/>
      <c r="H13" s="34" t="s">
        <v>47</v>
      </c>
      <c r="I13" s="38">
        <v>1</v>
      </c>
      <c r="J13" s="38">
        <f>$E$40*I13/2150</f>
        <v>379.5348837209302</v>
      </c>
      <c r="K13" s="39">
        <f t="shared" si="0"/>
        <v>136</v>
      </c>
      <c r="L13" s="39">
        <v>200</v>
      </c>
      <c r="M13" s="40">
        <f t="shared" si="1"/>
        <v>-0.31999999999999995</v>
      </c>
      <c r="N13" s="34" t="s">
        <v>88</v>
      </c>
      <c r="O13" s="41">
        <v>0.588235</v>
      </c>
      <c r="P13" s="39">
        <f>$K$10*O13</f>
        <v>79.99995999999999</v>
      </c>
      <c r="Q13" s="24">
        <v>156.39999999999998</v>
      </c>
      <c r="R13" s="40">
        <f>P13/Q13-1</f>
        <v>-0.48849130434782606</v>
      </c>
      <c r="S13" s="24"/>
    </row>
    <row r="14" spans="1:19" ht="19.5" customHeight="1" hidden="1">
      <c r="A14" s="43" t="s">
        <v>55</v>
      </c>
      <c r="B14" s="119" t="s">
        <v>56</v>
      </c>
      <c r="C14" s="119"/>
      <c r="D14" s="44">
        <f>8866200+1112352+86441+D15</f>
        <v>16717236</v>
      </c>
      <c r="E14" s="44">
        <f>(D14)/E38</f>
        <v>11144.824</v>
      </c>
      <c r="F14" s="42"/>
      <c r="G14" s="23"/>
      <c r="H14" s="34" t="s">
        <v>50</v>
      </c>
      <c r="I14" s="38">
        <v>1.15</v>
      </c>
      <c r="J14" s="38">
        <f>$E$40*I14/2150</f>
        <v>436.4651162790697</v>
      </c>
      <c r="K14" s="39">
        <f>$K$10*I14</f>
        <v>156.39999999999998</v>
      </c>
      <c r="L14" s="39">
        <v>280</v>
      </c>
      <c r="M14" s="40">
        <f t="shared" si="1"/>
        <v>-0.4414285714285715</v>
      </c>
      <c r="N14" s="34" t="s">
        <v>97</v>
      </c>
      <c r="O14" s="41">
        <v>0.588235</v>
      </c>
      <c r="P14" s="39">
        <f>$K$10*O14</f>
        <v>79.99995999999999</v>
      </c>
      <c r="Q14" s="24">
        <v>95.19999999999999</v>
      </c>
      <c r="R14" s="40">
        <f>P14/Q14-1</f>
        <v>-0.1596642857142857</v>
      </c>
      <c r="S14" s="24"/>
    </row>
    <row r="15" spans="1:19" ht="19.5" customHeight="1" hidden="1">
      <c r="A15" s="43" t="s">
        <v>58</v>
      </c>
      <c r="B15" s="120" t="s">
        <v>2</v>
      </c>
      <c r="C15" s="120"/>
      <c r="D15" s="44">
        <f>3204408+1827264+72976+21595+1526000</f>
        <v>6652243</v>
      </c>
      <c r="E15" s="44">
        <f aca="true" t="shared" si="2" ref="E15:E21">D15/$E$38</f>
        <v>4434.828666666666</v>
      </c>
      <c r="F15" s="42"/>
      <c r="G15" s="23"/>
      <c r="H15" s="34" t="s">
        <v>91</v>
      </c>
      <c r="I15" s="38">
        <v>1</v>
      </c>
      <c r="J15" s="38">
        <f>$E$40*I15/2150</f>
        <v>379.5348837209302</v>
      </c>
      <c r="K15" s="39">
        <f t="shared" si="0"/>
        <v>136</v>
      </c>
      <c r="L15" s="39">
        <v>200</v>
      </c>
      <c r="M15" s="40">
        <f t="shared" si="1"/>
        <v>-0.31999999999999995</v>
      </c>
      <c r="N15" s="34" t="s">
        <v>98</v>
      </c>
      <c r="O15" s="41">
        <v>0.588235</v>
      </c>
      <c r="P15" s="39">
        <f>$K$10*O15</f>
        <v>79.99995999999999</v>
      </c>
      <c r="Q15" s="24">
        <v>27.200000000000003</v>
      </c>
      <c r="R15" s="40">
        <f>P15/Q15-1</f>
        <v>1.9411749999999994</v>
      </c>
      <c r="S15" s="24"/>
    </row>
    <row r="16" spans="1:19" ht="19.5" customHeight="1" hidden="1">
      <c r="A16" s="43" t="s">
        <v>4</v>
      </c>
      <c r="B16" s="120" t="s">
        <v>60</v>
      </c>
      <c r="C16" s="120"/>
      <c r="D16" s="44">
        <f>535745+61551</f>
        <v>597296</v>
      </c>
      <c r="E16" s="44">
        <f t="shared" si="2"/>
        <v>398.19733333333335</v>
      </c>
      <c r="F16" s="56"/>
      <c r="G16" s="23"/>
      <c r="H16" s="34" t="s">
        <v>92</v>
      </c>
      <c r="I16" s="38">
        <v>1</v>
      </c>
      <c r="K16" s="39">
        <f t="shared" si="0"/>
        <v>136</v>
      </c>
      <c r="L16" s="39">
        <v>176</v>
      </c>
      <c r="M16" s="40">
        <f t="shared" si="1"/>
        <v>-0.2272727272727273</v>
      </c>
      <c r="N16" s="34"/>
      <c r="O16" s="38"/>
      <c r="P16" s="39"/>
      <c r="Q16" s="24"/>
      <c r="R16" s="40"/>
      <c r="S16" s="24"/>
    </row>
    <row r="17" spans="1:19" ht="19.5" customHeight="1" hidden="1">
      <c r="A17" s="43" t="s">
        <v>62</v>
      </c>
      <c r="B17" s="120" t="s">
        <v>63</v>
      </c>
      <c r="C17" s="120"/>
      <c r="D17" s="44">
        <v>3071579</v>
      </c>
      <c r="E17" s="44">
        <f t="shared" si="2"/>
        <v>2047.7193333333332</v>
      </c>
      <c r="F17" s="42"/>
      <c r="G17" s="23"/>
      <c r="H17" s="34" t="s">
        <v>93</v>
      </c>
      <c r="I17" s="38">
        <v>1</v>
      </c>
      <c r="J17" s="38">
        <f aca="true" t="shared" si="3" ref="J17:J23">$E$40*I17/2150</f>
        <v>379.5348837209302</v>
      </c>
      <c r="K17" s="39">
        <f t="shared" si="0"/>
        <v>136</v>
      </c>
      <c r="L17" s="39">
        <v>208</v>
      </c>
      <c r="M17" s="40">
        <f t="shared" si="1"/>
        <v>-0.34615384615384615</v>
      </c>
      <c r="N17" s="34"/>
      <c r="O17" s="41"/>
      <c r="P17" s="39"/>
      <c r="Q17" s="24"/>
      <c r="R17" s="40"/>
      <c r="S17" s="24"/>
    </row>
    <row r="18" spans="1:19" ht="19.5" customHeight="1" hidden="1">
      <c r="A18" s="43" t="s">
        <v>65</v>
      </c>
      <c r="B18" s="120" t="s">
        <v>66</v>
      </c>
      <c r="C18" s="120"/>
      <c r="D18" s="44">
        <v>31230</v>
      </c>
      <c r="E18" s="44">
        <f t="shared" si="2"/>
        <v>20.82</v>
      </c>
      <c r="F18" s="42"/>
      <c r="G18" s="23"/>
      <c r="H18" s="34" t="s">
        <v>94</v>
      </c>
      <c r="I18" s="38">
        <v>1</v>
      </c>
      <c r="J18" s="38">
        <f t="shared" si="3"/>
        <v>379.5348837209302</v>
      </c>
      <c r="K18" s="39">
        <f t="shared" si="0"/>
        <v>136</v>
      </c>
      <c r="L18" s="39">
        <v>192</v>
      </c>
      <c r="M18" s="40">
        <f t="shared" si="1"/>
        <v>-0.29166666666666663</v>
      </c>
      <c r="S18" s="24"/>
    </row>
    <row r="19" spans="1:19" ht="19.5" customHeight="1" hidden="1">
      <c r="A19" s="56">
        <v>2</v>
      </c>
      <c r="B19" s="118" t="s">
        <v>69</v>
      </c>
      <c r="C19" s="118"/>
      <c r="D19" s="44">
        <f>73982849+14183520</f>
        <v>88166369</v>
      </c>
      <c r="E19" s="44">
        <f t="shared" si="2"/>
        <v>58777.579333333335</v>
      </c>
      <c r="F19" s="42"/>
      <c r="G19" s="23"/>
      <c r="H19" s="34" t="s">
        <v>95</v>
      </c>
      <c r="I19" s="38">
        <v>1</v>
      </c>
      <c r="J19" s="38">
        <f t="shared" si="3"/>
        <v>379.5348837209302</v>
      </c>
      <c r="K19" s="39">
        <f t="shared" si="0"/>
        <v>136</v>
      </c>
      <c r="L19" s="39">
        <v>200</v>
      </c>
      <c r="M19" s="40">
        <f t="shared" si="1"/>
        <v>-0.31999999999999995</v>
      </c>
      <c r="S19" s="24"/>
    </row>
    <row r="20" spans="1:19" ht="19.5" customHeight="1" hidden="1">
      <c r="A20" s="56">
        <v>3</v>
      </c>
      <c r="B20" s="118" t="s">
        <v>72</v>
      </c>
      <c r="C20" s="118"/>
      <c r="D20" s="44">
        <v>30425131</v>
      </c>
      <c r="E20" s="44">
        <f t="shared" si="2"/>
        <v>20283.420666666665</v>
      </c>
      <c r="F20" s="42"/>
      <c r="G20" s="23"/>
      <c r="H20" s="34" t="s">
        <v>67</v>
      </c>
      <c r="I20" s="38">
        <v>1.15</v>
      </c>
      <c r="J20" s="38">
        <f t="shared" si="3"/>
        <v>436.4651162790697</v>
      </c>
      <c r="K20" s="39">
        <f t="shared" si="0"/>
        <v>156.39999999999998</v>
      </c>
      <c r="L20" s="39">
        <v>280</v>
      </c>
      <c r="M20" s="40">
        <f t="shared" si="1"/>
        <v>-0.4414285714285715</v>
      </c>
      <c r="N20" s="34"/>
      <c r="O20" s="41"/>
      <c r="P20" s="39"/>
      <c r="Q20" s="24"/>
      <c r="R20" s="40"/>
      <c r="S20" s="24"/>
    </row>
    <row r="21" spans="1:19" ht="19.5" customHeight="1" hidden="1">
      <c r="A21" s="56">
        <v>4</v>
      </c>
      <c r="B21" s="120" t="s">
        <v>73</v>
      </c>
      <c r="C21" s="120"/>
      <c r="D21" s="44">
        <f>390+7160136+280298+2034280</f>
        <v>9475104</v>
      </c>
      <c r="E21" s="44">
        <f t="shared" si="2"/>
        <v>6316.736</v>
      </c>
      <c r="F21" s="42"/>
      <c r="G21" s="23"/>
      <c r="H21" s="34" t="s">
        <v>70</v>
      </c>
      <c r="I21" s="38">
        <v>1</v>
      </c>
      <c r="J21" s="38">
        <f t="shared" si="3"/>
        <v>379.5348837209302</v>
      </c>
      <c r="K21" s="39">
        <f t="shared" si="0"/>
        <v>136</v>
      </c>
      <c r="L21" s="39">
        <v>200</v>
      </c>
      <c r="M21" s="40">
        <f t="shared" si="1"/>
        <v>-0.31999999999999995</v>
      </c>
      <c r="N21" s="34"/>
      <c r="O21" s="41"/>
      <c r="P21" s="39"/>
      <c r="Q21" s="24"/>
      <c r="R21" s="40"/>
      <c r="S21" s="24"/>
    </row>
    <row r="22" spans="1:19" ht="19.5" customHeight="1" hidden="1">
      <c r="A22" s="56">
        <v>5</v>
      </c>
      <c r="B22" s="118" t="s">
        <v>74</v>
      </c>
      <c r="C22" s="118"/>
      <c r="D22" s="44"/>
      <c r="E22" s="44"/>
      <c r="F22" s="42"/>
      <c r="G22" s="23"/>
      <c r="H22" s="34" t="s">
        <v>87</v>
      </c>
      <c r="I22" s="38">
        <v>1</v>
      </c>
      <c r="J22" s="38">
        <f t="shared" si="3"/>
        <v>379.5348837209302</v>
      </c>
      <c r="K22" s="39">
        <f t="shared" si="0"/>
        <v>136</v>
      </c>
      <c r="L22" s="39">
        <v>128</v>
      </c>
      <c r="M22" s="40">
        <f t="shared" si="1"/>
        <v>0.0625</v>
      </c>
      <c r="N22" s="23"/>
      <c r="O22" s="31"/>
      <c r="P22" s="33"/>
      <c r="Q22" s="24"/>
      <c r="R22" s="24"/>
      <c r="S22" s="24"/>
    </row>
    <row r="23" spans="1:19" ht="19.5" customHeight="1" hidden="1">
      <c r="A23" s="43" t="s">
        <v>75</v>
      </c>
      <c r="B23" s="118" t="s">
        <v>76</v>
      </c>
      <c r="C23" s="118"/>
      <c r="D23" s="44">
        <v>625469</v>
      </c>
      <c r="E23" s="44">
        <f>D23/$E$38</f>
        <v>416.97933333333333</v>
      </c>
      <c r="F23" s="42"/>
      <c r="G23" s="23"/>
      <c r="H23" s="34" t="s">
        <v>96</v>
      </c>
      <c r="I23" s="38">
        <v>1</v>
      </c>
      <c r="J23" s="38">
        <f t="shared" si="3"/>
        <v>379.5348837209302</v>
      </c>
      <c r="K23" s="39">
        <f t="shared" si="0"/>
        <v>136</v>
      </c>
      <c r="L23" s="39">
        <v>136</v>
      </c>
      <c r="M23" s="40">
        <f t="shared" si="1"/>
        <v>0</v>
      </c>
      <c r="N23" s="23"/>
      <c r="O23" s="34"/>
      <c r="P23" s="35"/>
      <c r="Q23" s="24"/>
      <c r="R23" s="24"/>
      <c r="S23" s="24"/>
    </row>
    <row r="24" spans="1:19" ht="19.5" customHeight="1" hidden="1">
      <c r="A24" s="43" t="s">
        <v>77</v>
      </c>
      <c r="B24" s="118" t="s">
        <v>78</v>
      </c>
      <c r="C24" s="118"/>
      <c r="D24" s="44">
        <f>367000+28673+493035+7917+44000+82970+2524283</f>
        <v>3547878</v>
      </c>
      <c r="E24" s="44">
        <f>D24/$E$38</f>
        <v>2365.252</v>
      </c>
      <c r="F24" s="42"/>
      <c r="G24" s="23"/>
      <c r="N24" s="23"/>
      <c r="O24" s="34"/>
      <c r="P24" s="31"/>
      <c r="Q24" s="24"/>
      <c r="R24" s="24"/>
      <c r="S24" s="24"/>
    </row>
    <row r="25" spans="1:19" ht="19.5" customHeight="1" hidden="1">
      <c r="A25" s="43" t="s">
        <v>79</v>
      </c>
      <c r="B25" s="118" t="s">
        <v>80</v>
      </c>
      <c r="C25" s="118"/>
      <c r="D25" s="44">
        <f>164086</f>
        <v>164086</v>
      </c>
      <c r="E25" s="44">
        <f>D25/$E$38</f>
        <v>109.39066666666666</v>
      </c>
      <c r="F25" s="42"/>
      <c r="G25" s="23"/>
      <c r="N25" s="23"/>
      <c r="O25" s="34"/>
      <c r="P25" s="31"/>
      <c r="Q25" s="24"/>
      <c r="R25" s="24"/>
      <c r="S25" s="24"/>
    </row>
    <row r="26" spans="1:19" ht="19.5" customHeight="1" hidden="1">
      <c r="A26" s="43" t="s">
        <v>81</v>
      </c>
      <c r="B26" s="118" t="s">
        <v>82</v>
      </c>
      <c r="C26" s="118"/>
      <c r="D26" s="44">
        <v>279661</v>
      </c>
      <c r="E26" s="44">
        <f>D26/$E$38</f>
        <v>186.44066666666666</v>
      </c>
      <c r="F26" s="42"/>
      <c r="G26" s="23"/>
      <c r="N26" s="23"/>
      <c r="O26" s="34"/>
      <c r="P26" s="31"/>
      <c r="Q26" s="24"/>
      <c r="R26" s="24"/>
      <c r="S26" s="24"/>
    </row>
    <row r="27" spans="1:24" ht="19.5" customHeight="1" hidden="1">
      <c r="A27" s="43" t="s">
        <v>5</v>
      </c>
      <c r="B27" s="118" t="s">
        <v>6</v>
      </c>
      <c r="C27" s="118"/>
      <c r="D27" s="44">
        <v>572860</v>
      </c>
      <c r="E27" s="44">
        <f>D27/$E$38</f>
        <v>381.9066666666667</v>
      </c>
      <c r="F27" s="42"/>
      <c r="G27" s="23"/>
      <c r="N27" s="23"/>
      <c r="O27" s="34"/>
      <c r="P27" s="31"/>
      <c r="Q27" s="24"/>
      <c r="R27" s="24"/>
      <c r="S27" s="55" t="s">
        <v>45</v>
      </c>
      <c r="T27" s="55"/>
      <c r="U27" s="33">
        <v>140</v>
      </c>
      <c r="V27" s="37" t="s">
        <v>46</v>
      </c>
      <c r="W27" s="55" t="s">
        <v>45</v>
      </c>
      <c r="X27" s="33"/>
    </row>
    <row r="28" spans="1:24" ht="19.5" customHeight="1" hidden="1">
      <c r="A28" s="43" t="s">
        <v>7</v>
      </c>
      <c r="B28" s="118" t="s">
        <v>83</v>
      </c>
      <c r="C28" s="118"/>
      <c r="D28" s="44"/>
      <c r="E28" s="44"/>
      <c r="F28" s="42"/>
      <c r="G28" s="23"/>
      <c r="H28" s="23"/>
      <c r="I28" s="23"/>
      <c r="J28" s="23"/>
      <c r="K28" s="33"/>
      <c r="L28" s="33"/>
      <c r="M28" s="33"/>
      <c r="N28" s="23"/>
      <c r="O28" s="34"/>
      <c r="P28" s="31"/>
      <c r="Q28" s="24"/>
      <c r="R28" s="24"/>
      <c r="S28" s="38">
        <v>1.2</v>
      </c>
      <c r="T28" s="38">
        <f aca="true" t="shared" si="4" ref="T28:T43">$E$41*S28/2150</f>
        <v>0</v>
      </c>
      <c r="U28" s="39">
        <f aca="true" t="shared" si="5" ref="U28:U43">$K$13*S28</f>
        <v>163.2</v>
      </c>
      <c r="V28" s="34" t="s">
        <v>48</v>
      </c>
      <c r="W28" s="41">
        <v>0.7</v>
      </c>
      <c r="X28" s="39">
        <f aca="true" t="shared" si="6" ref="X28:X36">$K$13*W28</f>
        <v>95.19999999999999</v>
      </c>
    </row>
    <row r="29" spans="1:24" ht="19.5" customHeight="1" hidden="1">
      <c r="A29" s="43" t="s">
        <v>84</v>
      </c>
      <c r="B29" s="118" t="s">
        <v>85</v>
      </c>
      <c r="C29" s="118"/>
      <c r="D29" s="44">
        <f>18652942+490546</f>
        <v>19143488</v>
      </c>
      <c r="E29" s="44">
        <f>D29/$E$38</f>
        <v>12762.325333333334</v>
      </c>
      <c r="F29" s="42"/>
      <c r="G29" s="23"/>
      <c r="H29" s="124" t="s">
        <v>86</v>
      </c>
      <c r="I29" s="124"/>
      <c r="J29" s="124"/>
      <c r="K29" s="124"/>
      <c r="L29" s="124"/>
      <c r="M29" s="124"/>
      <c r="N29" s="124"/>
      <c r="O29" s="124"/>
      <c r="P29" s="23"/>
      <c r="Q29" s="24"/>
      <c r="R29" s="24"/>
      <c r="S29" s="38">
        <v>1.6</v>
      </c>
      <c r="T29" s="38">
        <f t="shared" si="4"/>
        <v>0</v>
      </c>
      <c r="U29" s="39">
        <f t="shared" si="5"/>
        <v>217.60000000000002</v>
      </c>
      <c r="V29" s="34" t="s">
        <v>51</v>
      </c>
      <c r="W29" s="38">
        <v>1</v>
      </c>
      <c r="X29" s="39">
        <f t="shared" si="6"/>
        <v>136</v>
      </c>
    </row>
    <row r="30" spans="1:24" ht="19.5" customHeight="1" hidden="1">
      <c r="A30" s="43" t="s">
        <v>8</v>
      </c>
      <c r="B30" s="118" t="s">
        <v>9</v>
      </c>
      <c r="C30" s="118"/>
      <c r="D30" s="44">
        <v>4539739</v>
      </c>
      <c r="E30" s="44">
        <f>D30/$E$38</f>
        <v>3026.4926666666665</v>
      </c>
      <c r="F30" s="42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4"/>
      <c r="R30" s="24"/>
      <c r="S30" s="38">
        <v>1.2</v>
      </c>
      <c r="T30" s="38">
        <f>$E$41*S30/2150</f>
        <v>0</v>
      </c>
      <c r="U30" s="39">
        <f t="shared" si="5"/>
        <v>163.2</v>
      </c>
      <c r="V30" s="34" t="s">
        <v>54</v>
      </c>
      <c r="W30" s="38">
        <v>1.2</v>
      </c>
      <c r="X30" s="39">
        <f t="shared" si="6"/>
        <v>163.2</v>
      </c>
    </row>
    <row r="31" spans="1:24" ht="19.5" customHeight="1" hidden="1">
      <c r="A31" s="43" t="s">
        <v>10</v>
      </c>
      <c r="B31" s="118" t="s">
        <v>11</v>
      </c>
      <c r="C31" s="118"/>
      <c r="D31" s="44">
        <v>1876094</v>
      </c>
      <c r="E31" s="44">
        <f>D31/$E$38</f>
        <v>1250.7293333333334</v>
      </c>
      <c r="F31" s="42"/>
      <c r="G31" s="23"/>
      <c r="H31" s="123" t="s">
        <v>12</v>
      </c>
      <c r="I31" s="123"/>
      <c r="J31" s="123"/>
      <c r="K31" s="123"/>
      <c r="L31" s="123"/>
      <c r="M31" s="123"/>
      <c r="N31" s="123"/>
      <c r="O31" s="123"/>
      <c r="P31" s="23"/>
      <c r="Q31" s="24"/>
      <c r="R31" s="24"/>
      <c r="S31" s="38">
        <v>1.35</v>
      </c>
      <c r="T31" s="38">
        <f t="shared" si="4"/>
        <v>0</v>
      </c>
      <c r="U31" s="39">
        <f t="shared" si="5"/>
        <v>183.60000000000002</v>
      </c>
      <c r="V31" s="34" t="s">
        <v>57</v>
      </c>
      <c r="W31" s="38">
        <v>1.1</v>
      </c>
      <c r="X31" s="39">
        <f t="shared" si="6"/>
        <v>149.60000000000002</v>
      </c>
    </row>
    <row r="32" spans="1:24" ht="19.5" customHeight="1" hidden="1">
      <c r="A32" s="43" t="s">
        <v>13</v>
      </c>
      <c r="B32" s="118" t="s">
        <v>14</v>
      </c>
      <c r="C32" s="118"/>
      <c r="D32" s="44"/>
      <c r="E32" s="44"/>
      <c r="F32" s="42"/>
      <c r="G32" s="23"/>
      <c r="H32" s="121" t="s">
        <v>15</v>
      </c>
      <c r="I32" s="121"/>
      <c r="J32" s="121"/>
      <c r="K32" s="121"/>
      <c r="L32" s="121"/>
      <c r="M32" s="121"/>
      <c r="N32" s="121"/>
      <c r="O32" s="121"/>
      <c r="P32" s="23"/>
      <c r="Q32" s="24"/>
      <c r="R32" s="24"/>
      <c r="S32" s="38">
        <v>1.2</v>
      </c>
      <c r="T32" s="38">
        <f t="shared" si="4"/>
        <v>0</v>
      </c>
      <c r="U32" s="39">
        <f t="shared" si="5"/>
        <v>163.2</v>
      </c>
      <c r="V32" s="34" t="s">
        <v>3</v>
      </c>
      <c r="W32" s="38">
        <v>1</v>
      </c>
      <c r="X32" s="39">
        <f t="shared" si="6"/>
        <v>136</v>
      </c>
    </row>
    <row r="33" spans="1:24" ht="19.5" customHeight="1" hidden="1">
      <c r="A33" s="43" t="s">
        <v>16</v>
      </c>
      <c r="B33" s="118" t="s">
        <v>17</v>
      </c>
      <c r="C33" s="118"/>
      <c r="D33" s="44">
        <f>1200000+315000+19950+84350+22000+2180401+1309813</f>
        <v>5131514</v>
      </c>
      <c r="E33" s="44">
        <f>D33/$E$38</f>
        <v>3421.0093333333334</v>
      </c>
      <c r="F33" s="42"/>
      <c r="G33" s="23"/>
      <c r="H33" s="122" t="s">
        <v>18</v>
      </c>
      <c r="I33" s="122"/>
      <c r="J33" s="122"/>
      <c r="K33" s="122"/>
      <c r="L33" s="122"/>
      <c r="M33" s="122"/>
      <c r="N33" s="122"/>
      <c r="O33" s="122"/>
      <c r="P33" s="23"/>
      <c r="Q33" s="24"/>
      <c r="R33" s="24"/>
      <c r="S33" s="38">
        <v>1.1</v>
      </c>
      <c r="T33" s="38">
        <f t="shared" si="4"/>
        <v>0</v>
      </c>
      <c r="U33" s="39">
        <f t="shared" si="5"/>
        <v>149.60000000000002</v>
      </c>
      <c r="V33" s="34" t="s">
        <v>61</v>
      </c>
      <c r="W33" s="41">
        <v>0.7</v>
      </c>
      <c r="X33" s="39">
        <f t="shared" si="6"/>
        <v>95.19999999999999</v>
      </c>
    </row>
    <row r="34" spans="1:24" ht="19.5" customHeight="1" hidden="1">
      <c r="A34" s="43"/>
      <c r="B34" s="118" t="s">
        <v>20</v>
      </c>
      <c r="C34" s="118"/>
      <c r="D34" s="44">
        <f>SUM(D13:D33)-D15</f>
        <v>184999349</v>
      </c>
      <c r="E34" s="44">
        <f>SUM(E13:E33)-E15</f>
        <v>123332.89933333335</v>
      </c>
      <c r="F34" s="42"/>
      <c r="G34" s="23"/>
      <c r="H34" s="122" t="s">
        <v>19</v>
      </c>
      <c r="I34" s="122"/>
      <c r="J34" s="122"/>
      <c r="K34" s="122"/>
      <c r="L34" s="122"/>
      <c r="M34" s="122"/>
      <c r="N34" s="122"/>
      <c r="O34" s="122"/>
      <c r="P34" s="23"/>
      <c r="Q34" s="24"/>
      <c r="R34" s="24"/>
      <c r="S34" s="38">
        <v>1.2</v>
      </c>
      <c r="T34" s="38">
        <f t="shared" si="4"/>
        <v>0</v>
      </c>
      <c r="U34" s="39">
        <f t="shared" si="5"/>
        <v>163.2</v>
      </c>
      <c r="V34" s="34" t="s">
        <v>64</v>
      </c>
      <c r="W34" s="41">
        <v>0.4</v>
      </c>
      <c r="X34" s="39">
        <f t="shared" si="6"/>
        <v>54.400000000000006</v>
      </c>
    </row>
    <row r="35" spans="1:24" ht="19.5" customHeight="1" hidden="1">
      <c r="A35" s="45">
        <v>8</v>
      </c>
      <c r="B35" s="118" t="s">
        <v>24</v>
      </c>
      <c r="C35" s="118"/>
      <c r="D35" s="46"/>
      <c r="E35" s="44">
        <f>E34</f>
        <v>123332.89933333335</v>
      </c>
      <c r="F35" s="42"/>
      <c r="G35" s="23"/>
      <c r="H35" s="125" t="s">
        <v>23</v>
      </c>
      <c r="I35" s="125"/>
      <c r="J35" s="125"/>
      <c r="K35" s="125"/>
      <c r="L35" s="125"/>
      <c r="M35" s="125"/>
      <c r="N35" s="125"/>
      <c r="O35" s="125"/>
      <c r="P35" s="23"/>
      <c r="Q35" s="24"/>
      <c r="R35" s="24"/>
      <c r="S35" s="38">
        <v>1.6</v>
      </c>
      <c r="T35" s="38">
        <f t="shared" si="4"/>
        <v>0</v>
      </c>
      <c r="U35" s="39">
        <f t="shared" si="5"/>
        <v>217.60000000000002</v>
      </c>
      <c r="V35" s="34" t="s">
        <v>68</v>
      </c>
      <c r="W35" s="41">
        <v>0.3</v>
      </c>
      <c r="X35" s="39">
        <f t="shared" si="6"/>
        <v>40.8</v>
      </c>
    </row>
    <row r="36" spans="1:24" ht="19.5" customHeight="1" hidden="1">
      <c r="A36" s="45">
        <v>9</v>
      </c>
      <c r="B36" s="118" t="s">
        <v>25</v>
      </c>
      <c r="C36" s="118"/>
      <c r="D36" s="44"/>
      <c r="E36" s="44">
        <f>E40-E39-E35</f>
        <v>676347.1006666666</v>
      </c>
      <c r="F36" s="42"/>
      <c r="G36" s="47"/>
      <c r="H36" s="126"/>
      <c r="I36" s="126"/>
      <c r="J36" s="126"/>
      <c r="K36" s="126"/>
      <c r="L36" s="126"/>
      <c r="M36" s="126"/>
      <c r="N36" s="126"/>
      <c r="O36" s="126"/>
      <c r="P36" s="23"/>
      <c r="Q36" s="24"/>
      <c r="R36" s="24"/>
      <c r="S36" s="38">
        <v>1.2</v>
      </c>
      <c r="T36" s="38">
        <f t="shared" si="4"/>
        <v>0</v>
      </c>
      <c r="U36" s="39">
        <f t="shared" si="5"/>
        <v>163.2</v>
      </c>
      <c r="V36" s="34" t="s">
        <v>71</v>
      </c>
      <c r="W36" s="41">
        <v>0.4</v>
      </c>
      <c r="X36" s="39">
        <f t="shared" si="6"/>
        <v>54.400000000000006</v>
      </c>
    </row>
    <row r="37" spans="1:24" ht="19.5" customHeight="1" hidden="1">
      <c r="A37" s="45">
        <v>10</v>
      </c>
      <c r="B37" s="118" t="s">
        <v>27</v>
      </c>
      <c r="C37" s="118"/>
      <c r="D37" s="44"/>
      <c r="E37" s="44">
        <f>E36/$E$34*100</f>
        <v>548.3914708262026</v>
      </c>
      <c r="F37" s="42"/>
      <c r="G37" s="23"/>
      <c r="H37" s="127" t="s">
        <v>26</v>
      </c>
      <c r="I37" s="127"/>
      <c r="J37" s="127"/>
      <c r="K37" s="127"/>
      <c r="L37" s="127"/>
      <c r="M37" s="127"/>
      <c r="N37" s="127"/>
      <c r="O37" s="127"/>
      <c r="P37" s="23"/>
      <c r="Q37" s="24"/>
      <c r="R37" s="24"/>
      <c r="S37" s="38">
        <v>1</v>
      </c>
      <c r="T37" s="38">
        <f t="shared" si="4"/>
        <v>0</v>
      </c>
      <c r="U37" s="39">
        <f t="shared" si="5"/>
        <v>136</v>
      </c>
      <c r="V37" s="23"/>
      <c r="W37" s="34"/>
      <c r="X37" s="39"/>
    </row>
    <row r="38" spans="1:24" ht="19.5" customHeight="1" hidden="1">
      <c r="A38" s="45">
        <v>11</v>
      </c>
      <c r="B38" s="118" t="s">
        <v>28</v>
      </c>
      <c r="C38" s="118"/>
      <c r="D38" s="44"/>
      <c r="E38" s="44">
        <v>1500</v>
      </c>
      <c r="F38" s="42"/>
      <c r="G38" s="23"/>
      <c r="H38" s="123" t="s">
        <v>29</v>
      </c>
      <c r="I38" s="123"/>
      <c r="J38" s="123"/>
      <c r="K38" s="123"/>
      <c r="L38" s="123"/>
      <c r="M38" s="123"/>
      <c r="N38" s="123"/>
      <c r="O38" s="123"/>
      <c r="P38" s="23"/>
      <c r="Q38" s="24"/>
      <c r="R38" s="24"/>
      <c r="S38" s="38">
        <v>1.1</v>
      </c>
      <c r="T38" s="38">
        <f t="shared" si="4"/>
        <v>0</v>
      </c>
      <c r="U38" s="39">
        <f t="shared" si="5"/>
        <v>149.60000000000002</v>
      </c>
      <c r="V38" s="23"/>
      <c r="W38" s="34"/>
      <c r="X38" s="35"/>
    </row>
    <row r="39" spans="1:24" ht="19.5" customHeight="1" hidden="1">
      <c r="A39" s="45">
        <v>12</v>
      </c>
      <c r="B39" s="118" t="s">
        <v>30</v>
      </c>
      <c r="C39" s="118"/>
      <c r="D39" s="44"/>
      <c r="E39" s="44">
        <f>E40*2%</f>
        <v>16320</v>
      </c>
      <c r="F39" s="42"/>
      <c r="G39" s="23"/>
      <c r="H39" s="122" t="s">
        <v>34</v>
      </c>
      <c r="I39" s="122"/>
      <c r="J39" s="122"/>
      <c r="K39" s="122"/>
      <c r="L39" s="122"/>
      <c r="M39" s="122"/>
      <c r="N39" s="122"/>
      <c r="O39" s="122"/>
      <c r="P39" s="23"/>
      <c r="Q39" s="24"/>
      <c r="R39" s="24"/>
      <c r="S39" s="38">
        <v>1</v>
      </c>
      <c r="T39" s="38">
        <f t="shared" si="4"/>
        <v>0</v>
      </c>
      <c r="U39" s="39">
        <f t="shared" si="5"/>
        <v>136</v>
      </c>
      <c r="V39" s="23"/>
      <c r="W39" s="31"/>
      <c r="X39" s="33"/>
    </row>
    <row r="40" spans="1:24" ht="19.5" customHeight="1" hidden="1">
      <c r="A40" s="45">
        <v>13</v>
      </c>
      <c r="B40" s="118" t="s">
        <v>31</v>
      </c>
      <c r="C40" s="118"/>
      <c r="D40" s="44"/>
      <c r="E40" s="44">
        <f>K10*$G$6</f>
        <v>816000</v>
      </c>
      <c r="F40" s="42"/>
      <c r="G40" s="23"/>
      <c r="H40" s="122" t="s">
        <v>32</v>
      </c>
      <c r="I40" s="122"/>
      <c r="J40" s="122"/>
      <c r="K40" s="122"/>
      <c r="L40" s="122"/>
      <c r="M40" s="122"/>
      <c r="N40" s="122"/>
      <c r="O40" s="122"/>
      <c r="P40" s="23"/>
      <c r="Q40" s="24"/>
      <c r="R40" s="24"/>
      <c r="S40" s="38">
        <v>0.95</v>
      </c>
      <c r="T40" s="38">
        <f t="shared" si="4"/>
        <v>0</v>
      </c>
      <c r="U40" s="39">
        <f t="shared" si="5"/>
        <v>129.2</v>
      </c>
      <c r="V40" s="23"/>
      <c r="W40" s="34"/>
      <c r="X40" s="35"/>
    </row>
    <row r="41" spans="1:24" ht="19.5" customHeight="1" hidden="1">
      <c r="A41" s="23"/>
      <c r="B41" s="48"/>
      <c r="C41" s="23"/>
      <c r="D41" s="23"/>
      <c r="E41" s="49"/>
      <c r="F41" s="42"/>
      <c r="G41" s="23"/>
      <c r="H41" s="24"/>
      <c r="I41" s="24"/>
      <c r="J41" s="24"/>
      <c r="K41" s="24"/>
      <c r="L41" s="24"/>
      <c r="M41" s="24"/>
      <c r="N41" s="24"/>
      <c r="O41" s="24"/>
      <c r="P41" s="23"/>
      <c r="Q41" s="24"/>
      <c r="R41" s="24"/>
      <c r="S41" s="38">
        <v>0.5</v>
      </c>
      <c r="T41" s="38">
        <f t="shared" si="4"/>
        <v>0</v>
      </c>
      <c r="U41" s="39">
        <f t="shared" si="5"/>
        <v>68</v>
      </c>
      <c r="V41" s="23"/>
      <c r="W41" s="34"/>
      <c r="X41" s="31"/>
    </row>
    <row r="42" spans="1:24" ht="19.5" customHeight="1" hidden="1">
      <c r="A42" s="23"/>
      <c r="B42" s="48"/>
      <c r="C42" s="23"/>
      <c r="D42" s="23"/>
      <c r="E42" s="49"/>
      <c r="F42" s="34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4"/>
      <c r="R42" s="24"/>
      <c r="S42" s="38">
        <v>0.35</v>
      </c>
      <c r="T42" s="38">
        <f t="shared" si="4"/>
        <v>0</v>
      </c>
      <c r="U42" s="39">
        <f t="shared" si="5"/>
        <v>47.599999999999994</v>
      </c>
      <c r="V42" s="23"/>
      <c r="W42" s="34"/>
      <c r="X42" s="31"/>
    </row>
    <row r="43" spans="1:24" ht="19.5" customHeight="1" hidden="1">
      <c r="A43" s="23"/>
      <c r="B43" s="23"/>
      <c r="C43" s="23"/>
      <c r="D43" s="23"/>
      <c r="E43" s="23"/>
      <c r="F43" s="34"/>
      <c r="G43" s="31"/>
      <c r="H43" s="50" t="s">
        <v>33</v>
      </c>
      <c r="I43" s="23"/>
      <c r="J43" s="23"/>
      <c r="K43" s="23"/>
      <c r="L43" s="23"/>
      <c r="M43" s="23"/>
      <c r="N43" s="23"/>
      <c r="O43" s="23"/>
      <c r="P43" s="23"/>
      <c r="Q43" s="24"/>
      <c r="R43" s="24"/>
      <c r="S43" s="38">
        <v>0.85</v>
      </c>
      <c r="T43" s="38">
        <f t="shared" si="4"/>
        <v>0</v>
      </c>
      <c r="U43" s="39">
        <f t="shared" si="5"/>
        <v>115.6</v>
      </c>
      <c r="V43" s="23"/>
      <c r="W43" s="34"/>
      <c r="X43" s="31"/>
    </row>
    <row r="44" spans="1:24" ht="19.5" customHeight="1" hidden="1">
      <c r="A44" s="50"/>
      <c r="B44" s="23"/>
      <c r="C44" s="23"/>
      <c r="D44" s="23"/>
      <c r="E44" s="23"/>
      <c r="F44" s="23"/>
      <c r="G44" s="31"/>
      <c r="H44" s="24"/>
      <c r="I44" s="23"/>
      <c r="J44" s="23"/>
      <c r="K44" s="23"/>
      <c r="L44" s="23"/>
      <c r="M44" s="23"/>
      <c r="N44" s="23"/>
      <c r="O44" s="23"/>
      <c r="P44" s="23"/>
      <c r="Q44" s="24"/>
      <c r="R44" s="24"/>
      <c r="S44" s="41"/>
      <c r="T44" s="41">
        <f>SUM(T28:T43)/16</f>
        <v>0</v>
      </c>
      <c r="U44" s="39"/>
      <c r="V44" s="23"/>
      <c r="W44" s="34"/>
      <c r="X44" s="31"/>
    </row>
    <row r="45" spans="1:19" ht="19.5" customHeight="1" hidden="1">
      <c r="A45" s="50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4"/>
      <c r="R45" s="24"/>
      <c r="S45" s="24"/>
    </row>
    <row r="46" spans="1:19" ht="19.5" customHeight="1" hidden="1">
      <c r="A46" s="50" t="s">
        <v>21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4"/>
      <c r="R46" s="24"/>
      <c r="S46" s="24"/>
    </row>
    <row r="47" spans="1:19" ht="19.5" customHeight="1" hidden="1">
      <c r="A47" s="50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4"/>
      <c r="R47" s="24"/>
      <c r="S47" s="24"/>
    </row>
    <row r="48" spans="1:19" ht="19.5" customHeight="1" hidden="1">
      <c r="A48" s="50" t="s">
        <v>22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4"/>
      <c r="R48" s="24"/>
      <c r="S48" s="24"/>
    </row>
    <row r="49" spans="1:19" ht="19.5" customHeight="1" hidden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4"/>
      <c r="R49" s="24"/>
      <c r="S49" s="24"/>
    </row>
    <row r="50" spans="1:19" ht="19.5" customHeight="1" hidden="1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4"/>
      <c r="R50" s="24"/>
      <c r="S50" s="24"/>
    </row>
    <row r="51" spans="1:19" ht="19.5" customHeight="1" hidden="1">
      <c r="A51" s="24"/>
      <c r="B51" s="24"/>
      <c r="C51" s="24"/>
      <c r="D51" s="24"/>
      <c r="E51" s="24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4"/>
      <c r="R51" s="24"/>
      <c r="S51" s="24"/>
    </row>
    <row r="52" spans="1:19" ht="19.5" customHeight="1" hidden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</row>
    <row r="53" spans="1:19" ht="19.5" customHeight="1" hidden="1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</row>
    <row r="54" spans="1:19" ht="19.5" customHeight="1" hidden="1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</row>
    <row r="55" spans="1:19" ht="19.5" customHeight="1" hidden="1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</row>
    <row r="56" spans="1:19" ht="19.5" customHeight="1" hidden="1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</row>
    <row r="57" spans="1:19" ht="19.5" customHeight="1" hidden="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</row>
    <row r="58" spans="1:19" ht="19.5" customHeight="1" hidden="1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</row>
    <row r="59" spans="1:19" ht="19.5" customHeight="1" hidden="1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</row>
    <row r="60" spans="1:19" ht="19.5" customHeight="1" hidden="1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</row>
    <row r="61" spans="1:19" ht="19.5" customHeight="1" hidden="1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</row>
    <row r="62" spans="1:19" ht="19.5" customHeight="1" hidden="1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</row>
    <row r="63" spans="1:19" ht="19.5" customHeight="1" hidden="1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</row>
    <row r="64" spans="1:19" ht="19.5" customHeight="1" hidden="1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</row>
    <row r="65" spans="1:19" ht="19.5" customHeight="1" hidden="1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</row>
    <row r="66" spans="1:19" ht="19.5" customHeight="1" hidden="1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</row>
    <row r="67" spans="1:19" ht="19.5" customHeight="1" hidden="1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</row>
    <row r="68" spans="1:19" ht="19.5" customHeight="1" hidden="1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</row>
    <row r="69" spans="1:19" ht="19.5" customHeight="1" hidden="1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</row>
    <row r="70" spans="1:19" ht="19.5" customHeight="1" hidden="1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</row>
    <row r="71" spans="1:19" ht="19.5" customHeight="1" hidden="1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</row>
    <row r="72" spans="1:19" ht="19.5" customHeight="1" hidden="1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</row>
    <row r="73" spans="1:19" ht="19.5" customHeight="1" hidden="1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</row>
    <row r="74" spans="1:19" ht="19.5" customHeight="1" hidden="1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</row>
    <row r="75" spans="1:19" ht="19.5" customHeight="1" hidden="1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</row>
    <row r="76" spans="1:19" ht="19.5" customHeight="1" hidden="1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</row>
    <row r="77" spans="1:19" ht="19.5" customHeight="1" hidden="1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</row>
    <row r="78" spans="1:19" ht="19.5" customHeight="1" hidden="1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</row>
    <row r="79" spans="1:19" ht="19.5" customHeight="1" hidden="1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</row>
    <row r="80" spans="1:19" ht="19.5" customHeight="1" hidden="1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</row>
    <row r="81" spans="1:19" ht="19.5" customHeight="1" hidden="1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</row>
    <row r="82" spans="1:19" ht="19.5" customHeight="1" hidden="1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</row>
    <row r="83" spans="1:19" ht="19.5" customHeight="1" hidden="1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</row>
    <row r="84" spans="1:19" ht="19.5" customHeight="1" hidden="1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</row>
    <row r="85" spans="1:19" ht="19.5" customHeight="1" hidden="1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</row>
    <row r="86" spans="1:19" ht="19.5" customHeight="1" hidden="1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</row>
    <row r="87" spans="1:19" ht="19.5" customHeight="1" hidden="1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</row>
    <row r="88" spans="1:19" ht="19.5" customHeight="1" hidden="1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</row>
    <row r="89" spans="1:19" ht="19.5" customHeight="1" hidden="1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</row>
    <row r="90" spans="1:19" ht="19.5" customHeight="1" hidden="1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</row>
    <row r="91" spans="1:19" ht="19.5" customHeight="1" hidden="1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</row>
    <row r="92" spans="1:19" ht="19.5" customHeight="1" hidden="1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</row>
    <row r="93" spans="1:19" ht="19.5" customHeight="1" hidden="1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</row>
    <row r="94" spans="1:19" ht="19.5" customHeight="1" hidden="1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</row>
    <row r="95" spans="1:19" ht="19.5" customHeight="1" hidden="1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</row>
    <row r="96" spans="1:19" ht="19.5" customHeight="1" hidden="1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</row>
    <row r="97" spans="1:19" ht="19.5" customHeight="1" hidden="1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</row>
    <row r="98" spans="1:19" ht="19.5" customHeight="1" hidden="1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</row>
    <row r="99" spans="1:19" ht="19.5" customHeight="1" hidden="1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</row>
    <row r="100" spans="1:19" ht="19.5" customHeight="1" hidden="1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</row>
    <row r="101" spans="1:19" ht="19.5" customHeight="1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</row>
    <row r="102" spans="1:19" ht="19.5" customHeight="1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</row>
    <row r="103" spans="1:19" ht="19.5" customHeight="1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</row>
    <row r="104" spans="1:19" ht="19.5" customHeight="1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</row>
    <row r="105" spans="1:19" ht="19.5" customHeight="1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</row>
    <row r="106" spans="1:19" ht="19.5" customHeight="1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</row>
    <row r="107" spans="1:19" ht="19.5" customHeight="1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</row>
    <row r="108" spans="1:19" ht="19.5" customHeight="1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</row>
    <row r="109" spans="1:19" ht="19.5" customHeight="1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</row>
    <row r="110" spans="1:19" ht="19.5" customHeight="1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</row>
    <row r="111" spans="1:19" ht="19.5" customHeight="1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</row>
    <row r="112" spans="1:19" ht="19.5" customHeight="1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</row>
    <row r="113" spans="1:19" ht="19.5" customHeight="1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</row>
    <row r="114" spans="1:19" ht="19.5" customHeight="1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</row>
    <row r="115" spans="1:19" ht="19.5" customHeight="1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</row>
    <row r="116" spans="1:19" ht="19.5" customHeight="1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</row>
    <row r="117" spans="1:19" ht="19.5" customHeight="1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</row>
    <row r="118" spans="1:19" ht="19.5" customHeight="1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</row>
    <row r="119" spans="1:19" ht="19.5" customHeight="1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</row>
    <row r="120" spans="1:19" ht="19.5" customHeight="1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</row>
    <row r="121" spans="1:19" ht="19.5" customHeight="1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</row>
    <row r="122" spans="1:19" ht="19.5" customHeight="1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</row>
    <row r="123" spans="1:19" ht="19.5" customHeight="1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</row>
    <row r="124" spans="1:19" ht="19.5" customHeight="1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</row>
    <row r="125" spans="1:19" ht="19.5" customHeight="1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</row>
    <row r="126" spans="1:19" ht="19.5" customHeight="1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</row>
    <row r="127" spans="1:19" ht="19.5" customHeight="1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</row>
    <row r="128" spans="1:19" ht="19.5" customHeight="1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</row>
    <row r="129" spans="1:19" ht="19.5" customHeight="1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</row>
    <row r="130" spans="1:19" ht="19.5" customHeight="1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</row>
    <row r="131" spans="1:19" ht="19.5" customHeight="1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</row>
    <row r="132" spans="1:19" ht="19.5" customHeight="1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</row>
    <row r="133" spans="1:19" ht="19.5" customHeight="1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</row>
    <row r="134" spans="1:19" ht="19.5" customHeight="1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</row>
    <row r="135" spans="1:19" ht="19.5" customHeight="1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</row>
    <row r="136" spans="1:19" ht="19.5" customHeight="1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</row>
    <row r="137" spans="1:19" ht="19.5" customHeight="1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</row>
    <row r="138" spans="1:19" ht="19.5" customHeight="1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</row>
    <row r="139" spans="1:19" ht="19.5" customHeight="1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</row>
    <row r="140" spans="1:19" ht="19.5" customHeight="1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</row>
    <row r="141" spans="1:19" ht="19.5" customHeight="1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</row>
    <row r="142" spans="1:19" ht="19.5" customHeight="1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</row>
    <row r="143" spans="1:19" ht="19.5" customHeight="1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</row>
    <row r="144" spans="1:19" ht="19.5" customHeight="1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</row>
    <row r="145" spans="1:19" ht="19.5" customHeight="1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</row>
    <row r="146" spans="1:19" ht="19.5" customHeight="1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</row>
    <row r="147" spans="1:19" ht="19.5" customHeight="1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</row>
    <row r="148" spans="1:19" ht="19.5" customHeight="1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</row>
    <row r="149" spans="1:19" ht="19.5" customHeight="1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</row>
    <row r="150" spans="1:19" ht="19.5" customHeight="1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</row>
    <row r="151" spans="1:19" ht="19.5" customHeight="1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</row>
    <row r="152" spans="1:19" ht="19.5" customHeight="1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</row>
    <row r="153" spans="1:19" ht="19.5" customHeight="1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</row>
    <row r="154" spans="1:19" ht="19.5" customHeight="1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</row>
    <row r="155" spans="1:19" ht="19.5" customHeight="1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</row>
    <row r="156" spans="1:19" ht="19.5" customHeight="1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</row>
    <row r="157" spans="1:19" ht="19.5" customHeight="1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</row>
  </sheetData>
  <sheetProtection password="E1FC" sheet="1"/>
  <mergeCells count="48">
    <mergeCell ref="H34:O34"/>
    <mergeCell ref="B34:C34"/>
    <mergeCell ref="H40:O40"/>
    <mergeCell ref="H39:O39"/>
    <mergeCell ref="B35:C35"/>
    <mergeCell ref="B39:C39"/>
    <mergeCell ref="B40:C40"/>
    <mergeCell ref="B36:C36"/>
    <mergeCell ref="H37:O37"/>
    <mergeCell ref="B37:C37"/>
    <mergeCell ref="B38:C38"/>
    <mergeCell ref="H38:O38"/>
    <mergeCell ref="B28:C28"/>
    <mergeCell ref="B29:C29"/>
    <mergeCell ref="H29:O29"/>
    <mergeCell ref="H35:O36"/>
    <mergeCell ref="B30:C30"/>
    <mergeCell ref="B31:C31"/>
    <mergeCell ref="H31:O31"/>
    <mergeCell ref="B32:C32"/>
    <mergeCell ref="H32:O32"/>
    <mergeCell ref="B33:C33"/>
    <mergeCell ref="B22:C22"/>
    <mergeCell ref="B23:C23"/>
    <mergeCell ref="B24:C24"/>
    <mergeCell ref="B25:C25"/>
    <mergeCell ref="B26:C26"/>
    <mergeCell ref="B27:C27"/>
    <mergeCell ref="H33:O33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A1:F1"/>
    <mergeCell ref="N1:O1"/>
    <mergeCell ref="C2:G2"/>
    <mergeCell ref="C4:G4"/>
    <mergeCell ref="B5:C5"/>
    <mergeCell ref="A7:E7"/>
    <mergeCell ref="H7:O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zoomScale="40" zoomScaleNormal="40" zoomScaleSheetLayoutView="25" zoomScalePageLayoutView="0" workbookViewId="0" topLeftCell="A1">
      <selection activeCell="N53" sqref="N53"/>
    </sheetView>
  </sheetViews>
  <sheetFormatPr defaultColWidth="9.00390625" defaultRowHeight="12.75"/>
  <cols>
    <col min="1" max="1" width="9.125" style="3" customWidth="1"/>
    <col min="2" max="2" width="13.375" style="3" customWidth="1"/>
    <col min="3" max="5" width="9.125" style="3" customWidth="1"/>
    <col min="6" max="6" width="37.25390625" style="3" customWidth="1"/>
    <col min="7" max="7" width="64.375" style="3" customWidth="1"/>
    <col min="8" max="8" width="42.375" style="3" customWidth="1"/>
    <col min="9" max="9" width="37.625" style="3" customWidth="1"/>
    <col min="10" max="10" width="39.75390625" style="3" customWidth="1"/>
    <col min="11" max="11" width="23.375" style="3" bestFit="1" customWidth="1"/>
    <col min="12" max="12" width="19.875" style="3" customWidth="1"/>
    <col min="13" max="13" width="12.75390625" style="3" bestFit="1" customWidth="1"/>
    <col min="14" max="16384" width="9.125" style="3" customWidth="1"/>
  </cols>
  <sheetData>
    <row r="1" spans="1:10" ht="30.75" customHeight="1">
      <c r="A1" s="1"/>
      <c r="B1" s="1"/>
      <c r="C1" s="2"/>
      <c r="D1" s="2"/>
      <c r="E1" s="2"/>
      <c r="F1" s="2"/>
      <c r="G1" s="2"/>
      <c r="H1" s="2"/>
      <c r="I1" s="2"/>
      <c r="J1" s="2"/>
    </row>
    <row r="2" spans="1:10" ht="30.75" customHeight="1">
      <c r="A2" s="1"/>
      <c r="B2" s="1"/>
      <c r="C2" s="2"/>
      <c r="D2" s="2"/>
      <c r="E2" s="2"/>
      <c r="F2" s="2"/>
      <c r="G2" s="2"/>
      <c r="H2" s="2"/>
      <c r="I2" s="2"/>
      <c r="J2" s="2"/>
    </row>
    <row r="3" spans="1:8" ht="30.75" customHeight="1">
      <c r="A3" s="1"/>
      <c r="B3" s="1"/>
      <c r="C3" s="2"/>
      <c r="D3" s="2"/>
      <c r="E3" s="2"/>
      <c r="F3" s="2"/>
      <c r="G3" s="2"/>
      <c r="H3" s="2"/>
    </row>
    <row r="4" spans="1:10" ht="30.75" customHeight="1">
      <c r="A4" s="1"/>
      <c r="B4" s="1"/>
      <c r="C4" s="2"/>
      <c r="D4" s="2"/>
      <c r="E4" s="2"/>
      <c r="F4" s="2"/>
      <c r="G4" s="2"/>
      <c r="H4" s="2"/>
      <c r="I4" s="2"/>
      <c r="J4" s="2"/>
    </row>
    <row r="5" spans="1:10" ht="30.75" customHeight="1">
      <c r="A5" s="1"/>
      <c r="B5" s="1"/>
      <c r="C5" s="2"/>
      <c r="D5" s="2"/>
      <c r="E5" s="2"/>
      <c r="F5" s="2"/>
      <c r="G5" s="2"/>
      <c r="H5" s="2"/>
      <c r="I5" s="2"/>
      <c r="J5" s="61" t="s">
        <v>163</v>
      </c>
    </row>
    <row r="6" spans="1:10" s="17" customFormat="1" ht="71.25" customHeight="1">
      <c r="A6" s="11" t="s">
        <v>109</v>
      </c>
      <c r="B6" s="15"/>
      <c r="C6" s="16"/>
      <c r="D6" s="16"/>
      <c r="E6" s="16"/>
      <c r="F6" s="16"/>
      <c r="G6" s="16"/>
      <c r="H6" s="16"/>
      <c r="I6" s="16"/>
      <c r="J6" s="15"/>
    </row>
    <row r="7" spans="1:10" ht="33">
      <c r="A7" s="59" t="s">
        <v>110</v>
      </c>
      <c r="B7" s="8"/>
      <c r="C7" s="7"/>
      <c r="D7" s="7"/>
      <c r="E7" s="7"/>
      <c r="F7" s="7"/>
      <c r="G7" s="7"/>
      <c r="H7" s="6"/>
      <c r="I7" s="7"/>
      <c r="J7" s="8"/>
    </row>
    <row r="8" spans="1:10" s="20" customFormat="1" ht="33">
      <c r="A8" s="60" t="s">
        <v>120</v>
      </c>
      <c r="B8" s="18"/>
      <c r="C8" s="19"/>
      <c r="D8" s="19"/>
      <c r="E8" s="19"/>
      <c r="F8" s="19"/>
      <c r="G8" s="19"/>
      <c r="H8" s="19"/>
      <c r="I8" s="19"/>
      <c r="J8" s="18"/>
    </row>
    <row r="9" spans="1:10" ht="38.25" customHeight="1" thickBot="1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ht="39.75" customHeight="1" thickBot="1">
      <c r="A10" s="159" t="s">
        <v>104</v>
      </c>
      <c r="B10" s="160"/>
      <c r="C10" s="160"/>
      <c r="D10" s="160"/>
      <c r="E10" s="160"/>
      <c r="F10" s="160"/>
      <c r="G10" s="160"/>
      <c r="H10" s="84" t="s">
        <v>35</v>
      </c>
      <c r="I10" s="85" t="s">
        <v>36</v>
      </c>
      <c r="J10" s="84" t="s">
        <v>107</v>
      </c>
    </row>
    <row r="11" spans="1:13" ht="78.75" customHeight="1" thickBot="1">
      <c r="A11" s="135" t="s">
        <v>125</v>
      </c>
      <c r="B11" s="136"/>
      <c r="C11" s="136"/>
      <c r="D11" s="136"/>
      <c r="E11" s="136"/>
      <c r="F11" s="136"/>
      <c r="G11" s="137"/>
      <c r="H11" s="74">
        <f>1610000/11500*15000</f>
        <v>2100000</v>
      </c>
      <c r="I11" s="128">
        <f>H11*0.9</f>
        <v>1890000</v>
      </c>
      <c r="J11" s="130" t="s">
        <v>103</v>
      </c>
      <c r="L11" s="86"/>
      <c r="M11" s="86"/>
    </row>
    <row r="12" spans="1:13" ht="39.75" customHeight="1" thickBot="1">
      <c r="A12" s="135" t="s">
        <v>119</v>
      </c>
      <c r="B12" s="136"/>
      <c r="C12" s="136"/>
      <c r="D12" s="136"/>
      <c r="E12" s="136"/>
      <c r="F12" s="136"/>
      <c r="G12" s="137"/>
      <c r="H12" s="75">
        <f>H11*1.55</f>
        <v>3255000</v>
      </c>
      <c r="I12" s="141"/>
      <c r="J12" s="131"/>
      <c r="L12" s="86"/>
      <c r="M12" s="86"/>
    </row>
    <row r="13" spans="1:13" ht="81.75" customHeight="1" thickBot="1">
      <c r="A13" s="135" t="s">
        <v>122</v>
      </c>
      <c r="B13" s="136"/>
      <c r="C13" s="136"/>
      <c r="D13" s="136"/>
      <c r="E13" s="136"/>
      <c r="F13" s="136"/>
      <c r="G13" s="137"/>
      <c r="H13" s="87">
        <f>H11*1.3</f>
        <v>2730000</v>
      </c>
      <c r="I13" s="129"/>
      <c r="J13" s="132"/>
      <c r="K13" s="91"/>
      <c r="L13" s="86"/>
      <c r="M13" s="86"/>
    </row>
    <row r="14" spans="1:13" ht="39.75" customHeight="1" thickBot="1">
      <c r="A14" s="138" t="s">
        <v>118</v>
      </c>
      <c r="B14" s="139"/>
      <c r="C14" s="139"/>
      <c r="D14" s="139"/>
      <c r="E14" s="139"/>
      <c r="F14" s="139"/>
      <c r="G14" s="140"/>
      <c r="H14" s="74">
        <f>H11*0.9</f>
        <v>1890000</v>
      </c>
      <c r="I14" s="128">
        <f>H11*0.7</f>
        <v>1470000</v>
      </c>
      <c r="J14" s="133">
        <v>0.6</v>
      </c>
      <c r="L14" s="86"/>
      <c r="M14" s="86"/>
    </row>
    <row r="15" spans="1:13" ht="125.25" customHeight="1" thickBot="1">
      <c r="A15" s="135" t="s">
        <v>140</v>
      </c>
      <c r="B15" s="136"/>
      <c r="C15" s="136"/>
      <c r="D15" s="136"/>
      <c r="E15" s="136"/>
      <c r="F15" s="136"/>
      <c r="G15" s="137"/>
      <c r="H15" s="75">
        <f>H11*0.95</f>
        <v>1995000</v>
      </c>
      <c r="I15" s="129"/>
      <c r="J15" s="134"/>
      <c r="K15" s="91"/>
      <c r="L15" s="86"/>
      <c r="M15" s="86"/>
    </row>
    <row r="16" spans="1:13" ht="75.75" customHeight="1" thickBot="1">
      <c r="A16" s="135" t="s">
        <v>124</v>
      </c>
      <c r="B16" s="136"/>
      <c r="C16" s="136"/>
      <c r="D16" s="136"/>
      <c r="E16" s="136"/>
      <c r="F16" s="136"/>
      <c r="G16" s="137"/>
      <c r="H16" s="87">
        <f>H11*0.75</f>
        <v>1575000</v>
      </c>
      <c r="I16" s="92">
        <f>H11*0.6</f>
        <v>1260000</v>
      </c>
      <c r="J16" s="88">
        <v>0.65</v>
      </c>
      <c r="K16" s="91"/>
      <c r="L16" s="86"/>
      <c r="M16" s="86"/>
    </row>
    <row r="17" spans="1:13" ht="111" customHeight="1" thickBot="1">
      <c r="A17" s="135" t="s">
        <v>164</v>
      </c>
      <c r="B17" s="136"/>
      <c r="C17" s="136"/>
      <c r="D17" s="136"/>
      <c r="E17" s="136"/>
      <c r="F17" s="136"/>
      <c r="G17" s="137"/>
      <c r="H17" s="166" t="s">
        <v>108</v>
      </c>
      <c r="I17" s="167"/>
      <c r="J17" s="77">
        <v>0.58</v>
      </c>
      <c r="K17" s="91"/>
      <c r="L17" s="86"/>
      <c r="M17" s="86"/>
    </row>
    <row r="18" spans="1:10" ht="106.5" customHeight="1" thickBot="1">
      <c r="A18" s="161" t="s">
        <v>159</v>
      </c>
      <c r="B18" s="162"/>
      <c r="C18" s="162"/>
      <c r="D18" s="162"/>
      <c r="E18" s="162"/>
      <c r="F18" s="162"/>
      <c r="G18" s="163"/>
      <c r="H18" s="164" t="s">
        <v>162</v>
      </c>
      <c r="I18" s="165"/>
      <c r="J18" s="77" t="s">
        <v>143</v>
      </c>
    </row>
    <row r="19" ht="39.75" customHeight="1" thickBot="1">
      <c r="J19" s="58"/>
    </row>
    <row r="20" spans="1:10" ht="39.75" customHeight="1" thickBot="1">
      <c r="A20" s="153" t="s">
        <v>59</v>
      </c>
      <c r="B20" s="154"/>
      <c r="C20" s="154"/>
      <c r="D20" s="154"/>
      <c r="E20" s="154"/>
      <c r="F20" s="154"/>
      <c r="G20" s="154"/>
      <c r="H20" s="154"/>
      <c r="I20" s="155"/>
      <c r="J20" s="62" t="s">
        <v>106</v>
      </c>
    </row>
    <row r="21" spans="1:10" ht="39.75" customHeight="1" thickBot="1">
      <c r="A21" s="145" t="s">
        <v>114</v>
      </c>
      <c r="B21" s="146"/>
      <c r="C21" s="146"/>
      <c r="D21" s="146"/>
      <c r="E21" s="146"/>
      <c r="F21" s="146"/>
      <c r="G21" s="146"/>
      <c r="H21" s="146"/>
      <c r="I21" s="147"/>
      <c r="J21" s="89">
        <v>1.5</v>
      </c>
    </row>
    <row r="22" spans="1:10" ht="39.75" customHeight="1" thickBot="1">
      <c r="A22" s="150" t="s">
        <v>115</v>
      </c>
      <c r="B22" s="151"/>
      <c r="C22" s="151"/>
      <c r="D22" s="151"/>
      <c r="E22" s="151"/>
      <c r="F22" s="151"/>
      <c r="G22" s="151"/>
      <c r="H22" s="151"/>
      <c r="I22" s="152"/>
      <c r="J22" s="90">
        <v>1.5</v>
      </c>
    </row>
    <row r="23" spans="1:10" ht="39.75" customHeight="1" thickBot="1">
      <c r="A23" s="145" t="s">
        <v>139</v>
      </c>
      <c r="B23" s="146"/>
      <c r="C23" s="146"/>
      <c r="D23" s="146"/>
      <c r="E23" s="146"/>
      <c r="F23" s="146"/>
      <c r="G23" s="146"/>
      <c r="H23" s="146"/>
      <c r="I23" s="147"/>
      <c r="J23" s="89">
        <v>1.5</v>
      </c>
    </row>
    <row r="24" spans="1:10" ht="39.75" customHeight="1" thickBot="1">
      <c r="A24" s="150" t="s">
        <v>138</v>
      </c>
      <c r="B24" s="151"/>
      <c r="C24" s="151"/>
      <c r="D24" s="151"/>
      <c r="E24" s="151"/>
      <c r="F24" s="151"/>
      <c r="G24" s="151"/>
      <c r="H24" s="151"/>
      <c r="I24" s="152"/>
      <c r="J24" s="90">
        <v>1.3</v>
      </c>
    </row>
    <row r="25" spans="1:10" ht="39.75" customHeight="1" hidden="1" thickBot="1">
      <c r="A25" s="142" t="s">
        <v>116</v>
      </c>
      <c r="B25" s="143"/>
      <c r="C25" s="143"/>
      <c r="D25" s="143"/>
      <c r="E25" s="143"/>
      <c r="F25" s="143"/>
      <c r="G25" s="143"/>
      <c r="H25" s="143"/>
      <c r="I25" s="144"/>
      <c r="J25" s="89">
        <v>1.2</v>
      </c>
    </row>
    <row r="26" spans="1:10" s="4" customFormat="1" ht="39.75" customHeight="1" thickBot="1">
      <c r="A26" s="145" t="s">
        <v>144</v>
      </c>
      <c r="B26" s="146"/>
      <c r="C26" s="146"/>
      <c r="D26" s="146"/>
      <c r="E26" s="146"/>
      <c r="F26" s="146"/>
      <c r="G26" s="146"/>
      <c r="H26" s="146"/>
      <c r="I26" s="147"/>
      <c r="J26" s="89">
        <v>1.2</v>
      </c>
    </row>
    <row r="27" spans="1:10" s="4" customFormat="1" ht="39.75" customHeight="1" hidden="1" thickBot="1">
      <c r="A27" s="145" t="s">
        <v>133</v>
      </c>
      <c r="B27" s="146"/>
      <c r="C27" s="146"/>
      <c r="D27" s="146"/>
      <c r="E27" s="146"/>
      <c r="F27" s="146"/>
      <c r="G27" s="146"/>
      <c r="H27" s="146"/>
      <c r="I27" s="147"/>
      <c r="J27" s="89">
        <v>0.9</v>
      </c>
    </row>
    <row r="28" spans="1:10" s="4" customFormat="1" ht="39.75" customHeight="1" thickBot="1">
      <c r="A28" s="145" t="s">
        <v>145</v>
      </c>
      <c r="B28" s="146"/>
      <c r="C28" s="146"/>
      <c r="D28" s="146"/>
      <c r="E28" s="146"/>
      <c r="F28" s="146"/>
      <c r="G28" s="146"/>
      <c r="H28" s="146"/>
      <c r="I28" s="147"/>
      <c r="J28" s="89">
        <v>1.1</v>
      </c>
    </row>
    <row r="29" spans="1:10" s="4" customFormat="1" ht="39.75" customHeight="1" thickBot="1">
      <c r="A29" s="145" t="s">
        <v>137</v>
      </c>
      <c r="B29" s="146"/>
      <c r="C29" s="146"/>
      <c r="D29" s="146"/>
      <c r="E29" s="146"/>
      <c r="F29" s="146"/>
      <c r="G29" s="146"/>
      <c r="H29" s="146"/>
      <c r="I29" s="147"/>
      <c r="J29" s="89">
        <v>1</v>
      </c>
    </row>
    <row r="30" spans="1:10" s="4" customFormat="1" ht="39.75" customHeight="1" thickBot="1">
      <c r="A30" s="145" t="s">
        <v>132</v>
      </c>
      <c r="B30" s="146"/>
      <c r="C30" s="146"/>
      <c r="D30" s="146"/>
      <c r="E30" s="146"/>
      <c r="F30" s="146"/>
      <c r="G30" s="146"/>
      <c r="H30" s="146"/>
      <c r="I30" s="147"/>
      <c r="J30" s="89">
        <v>1.1</v>
      </c>
    </row>
    <row r="31" spans="1:10" s="4" customFormat="1" ht="39.75" customHeight="1" thickBot="1">
      <c r="A31" s="145" t="s">
        <v>136</v>
      </c>
      <c r="B31" s="146"/>
      <c r="C31" s="146"/>
      <c r="D31" s="146"/>
      <c r="E31" s="146"/>
      <c r="F31" s="146"/>
      <c r="G31" s="146"/>
      <c r="H31" s="146"/>
      <c r="I31" s="147"/>
      <c r="J31" s="89">
        <v>1.15</v>
      </c>
    </row>
    <row r="32" spans="1:10" s="4" customFormat="1" ht="39.75" customHeight="1" hidden="1" thickBot="1">
      <c r="A32" s="145" t="s">
        <v>123</v>
      </c>
      <c r="B32" s="146"/>
      <c r="C32" s="146"/>
      <c r="D32" s="146"/>
      <c r="E32" s="146"/>
      <c r="F32" s="146"/>
      <c r="G32" s="146"/>
      <c r="H32" s="146"/>
      <c r="I32" s="147"/>
      <c r="J32" s="89">
        <v>1.15</v>
      </c>
    </row>
    <row r="33" spans="1:10" s="4" customFormat="1" ht="39.75" customHeight="1" thickBot="1">
      <c r="A33" s="145" t="s">
        <v>135</v>
      </c>
      <c r="B33" s="146"/>
      <c r="C33" s="146"/>
      <c r="D33" s="146"/>
      <c r="E33" s="146"/>
      <c r="F33" s="146"/>
      <c r="G33" s="146"/>
      <c r="H33" s="146"/>
      <c r="I33" s="147"/>
      <c r="J33" s="89">
        <v>1.2</v>
      </c>
    </row>
    <row r="34" spans="1:10" s="4" customFormat="1" ht="39.75" customHeight="1" thickBot="1">
      <c r="A34" s="145" t="s">
        <v>134</v>
      </c>
      <c r="B34" s="146"/>
      <c r="C34" s="146"/>
      <c r="D34" s="146"/>
      <c r="E34" s="146"/>
      <c r="F34" s="146"/>
      <c r="G34" s="146"/>
      <c r="H34" s="146"/>
      <c r="I34" s="147"/>
      <c r="J34" s="89">
        <v>1.25</v>
      </c>
    </row>
    <row r="35" spans="1:10" ht="39.75" customHeight="1" thickBot="1">
      <c r="A35" s="145" t="s">
        <v>117</v>
      </c>
      <c r="B35" s="146"/>
      <c r="C35" s="146"/>
      <c r="D35" s="146"/>
      <c r="E35" s="146"/>
      <c r="F35" s="146"/>
      <c r="G35" s="146"/>
      <c r="H35" s="146"/>
      <c r="I35" s="147"/>
      <c r="J35" s="89">
        <v>2</v>
      </c>
    </row>
    <row r="36" ht="39.75" customHeight="1" thickBot="1"/>
    <row r="37" spans="1:10" ht="39.75" customHeight="1" thickBot="1">
      <c r="A37" s="159" t="s">
        <v>105</v>
      </c>
      <c r="B37" s="160"/>
      <c r="C37" s="160"/>
      <c r="D37" s="160"/>
      <c r="E37" s="160"/>
      <c r="F37" s="160"/>
      <c r="G37" s="160"/>
      <c r="H37" s="174" t="s">
        <v>121</v>
      </c>
      <c r="I37" s="175"/>
      <c r="J37" s="84" t="s">
        <v>107</v>
      </c>
    </row>
    <row r="38" spans="1:10" ht="39.75" customHeight="1" thickBot="1">
      <c r="A38" s="138" t="s">
        <v>113</v>
      </c>
      <c r="B38" s="139"/>
      <c r="C38" s="139"/>
      <c r="D38" s="139"/>
      <c r="E38" s="139"/>
      <c r="F38" s="139"/>
      <c r="G38" s="140"/>
      <c r="H38" s="168">
        <v>225000</v>
      </c>
      <c r="I38" s="169"/>
      <c r="J38" s="76" t="s">
        <v>103</v>
      </c>
    </row>
    <row r="39" ht="39.75" customHeight="1" thickBot="1"/>
    <row r="40" spans="1:10" ht="39.75" customHeight="1" thickBot="1">
      <c r="A40" s="176" t="s">
        <v>0</v>
      </c>
      <c r="B40" s="177"/>
      <c r="C40" s="177"/>
      <c r="D40" s="177"/>
      <c r="E40" s="177"/>
      <c r="F40" s="177"/>
      <c r="G40" s="177"/>
      <c r="H40" s="177"/>
      <c r="I40" s="178"/>
      <c r="J40" s="148" t="s">
        <v>157</v>
      </c>
    </row>
    <row r="41" spans="1:10" ht="39.75" customHeight="1" thickBot="1">
      <c r="A41" s="156" t="s">
        <v>1</v>
      </c>
      <c r="B41" s="157"/>
      <c r="C41" s="157"/>
      <c r="D41" s="157"/>
      <c r="E41" s="157"/>
      <c r="F41" s="157"/>
      <c r="G41" s="157"/>
      <c r="H41" s="157"/>
      <c r="I41" s="158"/>
      <c r="J41" s="149"/>
    </row>
    <row r="42" spans="1:13" ht="39.75" customHeight="1">
      <c r="A42" s="78" t="s">
        <v>126</v>
      </c>
      <c r="B42" s="79"/>
      <c r="C42" s="63"/>
      <c r="D42" s="64"/>
      <c r="E42" s="63"/>
      <c r="F42" s="64"/>
      <c r="G42" s="63"/>
      <c r="H42" s="64"/>
      <c r="I42" s="63"/>
      <c r="J42" s="97">
        <f>'[1]Прайс $'!$J$38*15000</f>
        <v>375000</v>
      </c>
      <c r="K42" s="98"/>
      <c r="L42" s="99"/>
      <c r="M42" s="100"/>
    </row>
    <row r="43" spans="1:13" ht="39.75" customHeight="1">
      <c r="A43" s="93" t="s">
        <v>127</v>
      </c>
      <c r="B43" s="94"/>
      <c r="C43" s="95"/>
      <c r="D43" s="96"/>
      <c r="E43" s="95"/>
      <c r="F43" s="96"/>
      <c r="G43" s="95"/>
      <c r="H43" s="96"/>
      <c r="I43" s="95"/>
      <c r="J43" s="65">
        <f>'[1]Прайс $'!$J$39*15000</f>
        <v>900000</v>
      </c>
      <c r="K43" s="98"/>
      <c r="L43" s="99"/>
      <c r="M43" s="100"/>
    </row>
    <row r="44" spans="1:13" ht="39.75" customHeight="1">
      <c r="A44" s="93" t="s">
        <v>128</v>
      </c>
      <c r="B44" s="94"/>
      <c r="C44" s="95"/>
      <c r="D44" s="96"/>
      <c r="E44" s="95"/>
      <c r="F44" s="96"/>
      <c r="G44" s="95"/>
      <c r="H44" s="96"/>
      <c r="I44" s="95"/>
      <c r="J44" s="65">
        <f>'[1]Прайс $'!$J40*15000</f>
        <v>1275000</v>
      </c>
      <c r="K44" s="98"/>
      <c r="L44" s="99"/>
      <c r="M44" s="100"/>
    </row>
    <row r="45" spans="1:13" ht="39.75" customHeight="1">
      <c r="A45" s="80" t="s">
        <v>129</v>
      </c>
      <c r="B45" s="81"/>
      <c r="C45" s="66"/>
      <c r="D45" s="67"/>
      <c r="E45" s="66"/>
      <c r="F45" s="67"/>
      <c r="G45" s="66"/>
      <c r="H45" s="67"/>
      <c r="I45" s="66"/>
      <c r="J45" s="65">
        <f>'[1]Прайс $'!$J41*15000</f>
        <v>1500000</v>
      </c>
      <c r="K45" s="98"/>
      <c r="L45" s="99"/>
      <c r="M45" s="100"/>
    </row>
    <row r="46" spans="1:13" ht="39.75" customHeight="1">
      <c r="A46" s="80" t="s">
        <v>141</v>
      </c>
      <c r="B46" s="81"/>
      <c r="C46" s="68"/>
      <c r="D46" s="67"/>
      <c r="E46" s="68"/>
      <c r="F46" s="67"/>
      <c r="G46" s="68"/>
      <c r="H46" s="67"/>
      <c r="I46" s="68"/>
      <c r="J46" s="65">
        <f>'[1]Прайс $'!$J42*15000</f>
        <v>600000</v>
      </c>
      <c r="K46" s="98"/>
      <c r="L46" s="99"/>
      <c r="M46" s="100"/>
    </row>
    <row r="47" spans="1:13" ht="39.75" customHeight="1">
      <c r="A47" s="80" t="s">
        <v>142</v>
      </c>
      <c r="B47" s="81"/>
      <c r="C47" s="68"/>
      <c r="D47" s="67"/>
      <c r="E47" s="68"/>
      <c r="F47" s="67"/>
      <c r="G47" s="68"/>
      <c r="H47" s="67"/>
      <c r="I47" s="68"/>
      <c r="J47" s="65">
        <f>'[1]Прайс $'!$J43*15000</f>
        <v>375000</v>
      </c>
      <c r="K47" s="98"/>
      <c r="L47" s="99"/>
      <c r="M47" s="100"/>
    </row>
    <row r="48" spans="1:13" ht="39.75" customHeight="1">
      <c r="A48" s="80" t="s">
        <v>111</v>
      </c>
      <c r="B48" s="81"/>
      <c r="C48" s="69"/>
      <c r="D48" s="70"/>
      <c r="E48" s="69"/>
      <c r="F48" s="70"/>
      <c r="G48" s="69"/>
      <c r="H48" s="70"/>
      <c r="I48" s="69"/>
      <c r="J48" s="65">
        <f>'[1]Прайс $'!$J44*15000</f>
        <v>300000</v>
      </c>
      <c r="K48" s="98"/>
      <c r="L48" s="99"/>
      <c r="M48" s="100"/>
    </row>
    <row r="49" spans="1:13" ht="39.75" customHeight="1">
      <c r="A49" s="80" t="s">
        <v>112</v>
      </c>
      <c r="B49" s="81"/>
      <c r="C49" s="69"/>
      <c r="D49" s="70"/>
      <c r="E49" s="69"/>
      <c r="F49" s="70"/>
      <c r="G49" s="69"/>
      <c r="H49" s="70"/>
      <c r="I49" s="69"/>
      <c r="J49" s="65">
        <f>'[1]Прайс $'!$J45*15000</f>
        <v>750000</v>
      </c>
      <c r="K49" s="98"/>
      <c r="L49" s="99"/>
      <c r="M49" s="100"/>
    </row>
    <row r="50" spans="1:13" ht="39.75" customHeight="1">
      <c r="A50" s="80" t="s">
        <v>131</v>
      </c>
      <c r="B50" s="81"/>
      <c r="C50" s="66"/>
      <c r="D50" s="67"/>
      <c r="E50" s="66"/>
      <c r="F50" s="67"/>
      <c r="G50" s="66"/>
      <c r="H50" s="67"/>
      <c r="I50" s="66"/>
      <c r="J50" s="65">
        <f>'[1]Прайс $'!$J46*15000</f>
        <v>6000000</v>
      </c>
      <c r="K50" s="98"/>
      <c r="L50" s="99"/>
      <c r="M50" s="100"/>
    </row>
    <row r="51" spans="1:13" ht="38.25" customHeight="1" thickBot="1">
      <c r="A51" s="82" t="s">
        <v>130</v>
      </c>
      <c r="B51" s="83"/>
      <c r="C51" s="71"/>
      <c r="D51" s="72"/>
      <c r="E51" s="71"/>
      <c r="F51" s="72"/>
      <c r="G51" s="71"/>
      <c r="H51" s="72"/>
      <c r="I51" s="71"/>
      <c r="J51" s="73">
        <f>'[1]Прайс $'!$J47*15000</f>
        <v>3000000</v>
      </c>
      <c r="K51" s="98"/>
      <c r="L51" s="99"/>
      <c r="M51" s="100"/>
    </row>
    <row r="52" spans="1:8" ht="38.25" customHeight="1">
      <c r="A52" s="9"/>
      <c r="B52" s="9"/>
      <c r="C52" s="9"/>
      <c r="D52" s="9"/>
      <c r="E52" s="9"/>
      <c r="F52" s="9"/>
      <c r="G52" s="9"/>
      <c r="H52" s="9"/>
    </row>
    <row r="53" spans="1:10" ht="66.75" customHeight="1">
      <c r="A53" s="173" t="s">
        <v>158</v>
      </c>
      <c r="B53" s="173"/>
      <c r="C53" s="173"/>
      <c r="D53" s="173"/>
      <c r="E53" s="173"/>
      <c r="F53" s="173"/>
      <c r="G53" s="173"/>
      <c r="H53" s="173"/>
      <c r="I53" s="173"/>
      <c r="J53" s="173"/>
    </row>
    <row r="54" ht="30.75" customHeight="1"/>
    <row r="55" spans="1:10" ht="45" customHeight="1" hidden="1">
      <c r="A55" s="21"/>
      <c r="B55" s="13"/>
      <c r="C55" s="13"/>
      <c r="D55" s="13"/>
      <c r="E55" s="13"/>
      <c r="F55" s="109" t="s">
        <v>160</v>
      </c>
      <c r="G55" s="110" t="s">
        <v>161</v>
      </c>
      <c r="H55" s="13"/>
      <c r="I55" s="10"/>
      <c r="J55" s="9"/>
    </row>
    <row r="56" spans="1:10" ht="45" customHeight="1" hidden="1">
      <c r="A56" s="11"/>
      <c r="B56" s="170" t="s">
        <v>153</v>
      </c>
      <c r="C56" s="170"/>
      <c r="D56" s="170"/>
      <c r="E56" s="170"/>
      <c r="F56" s="170"/>
      <c r="G56" s="101" t="s">
        <v>152</v>
      </c>
      <c r="H56" s="9"/>
      <c r="I56" s="10"/>
      <c r="J56" s="9"/>
    </row>
    <row r="57" spans="1:8" ht="45" customHeight="1">
      <c r="A57" s="11"/>
      <c r="B57" s="170" t="s">
        <v>151</v>
      </c>
      <c r="C57" s="170"/>
      <c r="D57" s="170"/>
      <c r="E57" s="170"/>
      <c r="F57" s="170"/>
      <c r="G57" s="106" t="s">
        <v>150</v>
      </c>
      <c r="H57" s="102"/>
    </row>
    <row r="58" spans="1:7" s="4" customFormat="1" ht="45" customHeight="1">
      <c r="A58" s="9"/>
      <c r="B58" s="172" t="s">
        <v>149</v>
      </c>
      <c r="C58" s="172"/>
      <c r="D58" s="172"/>
      <c r="E58" s="172"/>
      <c r="F58" s="172"/>
      <c r="G58" s="105" t="s">
        <v>146</v>
      </c>
    </row>
    <row r="59" spans="1:10" ht="45" customHeight="1" hidden="1">
      <c r="A59" s="9"/>
      <c r="B59" s="170" t="s">
        <v>148</v>
      </c>
      <c r="C59" s="170"/>
      <c r="D59" s="170"/>
      <c r="E59" s="170"/>
      <c r="F59" s="170"/>
      <c r="G59" s="105" t="s">
        <v>147</v>
      </c>
      <c r="H59" s="102"/>
      <c r="I59" s="12"/>
      <c r="J59" s="13"/>
    </row>
    <row r="60" spans="1:7" ht="45" customHeight="1">
      <c r="A60" s="171" t="s">
        <v>155</v>
      </c>
      <c r="B60" s="171"/>
      <c r="C60" s="171"/>
      <c r="D60" s="171"/>
      <c r="E60" s="171"/>
      <c r="F60" s="171"/>
      <c r="G60" s="108" t="s">
        <v>156</v>
      </c>
    </row>
    <row r="61" spans="1:8" ht="42.75">
      <c r="A61" s="171"/>
      <c r="B61" s="171"/>
      <c r="C61" s="171"/>
      <c r="D61" s="171"/>
      <c r="E61" s="171"/>
      <c r="F61" s="171"/>
      <c r="G61" s="107" t="s">
        <v>154</v>
      </c>
      <c r="H61" s="103"/>
    </row>
    <row r="62" spans="2:8" ht="12.75">
      <c r="B62" s="103"/>
      <c r="C62" s="103"/>
      <c r="D62" s="103"/>
      <c r="E62" s="103"/>
      <c r="F62" s="103"/>
      <c r="G62" s="103"/>
      <c r="H62" s="103"/>
    </row>
    <row r="63" spans="2:8" ht="12.75">
      <c r="B63" s="103"/>
      <c r="C63" s="103"/>
      <c r="D63" s="103"/>
      <c r="E63" s="103"/>
      <c r="F63" s="103"/>
      <c r="G63" s="103"/>
      <c r="H63" s="103"/>
    </row>
    <row r="64" spans="1:9" ht="41.25" customHeight="1" hidden="1">
      <c r="A64" s="14" t="s">
        <v>99</v>
      </c>
      <c r="B64" s="102"/>
      <c r="C64" s="102"/>
      <c r="D64" s="102"/>
      <c r="E64" s="102"/>
      <c r="F64" s="102"/>
      <c r="G64" s="104"/>
      <c r="H64" s="102"/>
      <c r="I64" s="14" t="s">
        <v>100</v>
      </c>
    </row>
    <row r="65" spans="2:8" ht="12.75">
      <c r="B65" s="103"/>
      <c r="C65" s="103"/>
      <c r="D65" s="103"/>
      <c r="E65" s="103"/>
      <c r="F65" s="103"/>
      <c r="G65" s="103"/>
      <c r="H65" s="103"/>
    </row>
    <row r="66" spans="2:8" ht="12.75">
      <c r="B66" s="103"/>
      <c r="C66" s="103"/>
      <c r="D66" s="103"/>
      <c r="E66" s="103"/>
      <c r="F66" s="103"/>
      <c r="G66" s="103"/>
      <c r="H66" s="103"/>
    </row>
    <row r="67" spans="2:8" ht="12.75">
      <c r="B67" s="103"/>
      <c r="C67" s="103"/>
      <c r="D67" s="103"/>
      <c r="E67" s="103"/>
      <c r="F67" s="103"/>
      <c r="G67" s="103"/>
      <c r="H67" s="103"/>
    </row>
    <row r="68" spans="2:8" ht="12.75">
      <c r="B68" s="103"/>
      <c r="C68" s="103"/>
      <c r="D68" s="103"/>
      <c r="E68" s="103"/>
      <c r="F68" s="103"/>
      <c r="G68" s="103"/>
      <c r="H68" s="103"/>
    </row>
    <row r="69" spans="2:8" ht="12.75">
      <c r="B69" s="103"/>
      <c r="C69" s="103"/>
      <c r="D69" s="103"/>
      <c r="E69" s="103"/>
      <c r="F69" s="103"/>
      <c r="G69" s="103"/>
      <c r="H69" s="103"/>
    </row>
  </sheetData>
  <sheetProtection password="E1FC" sheet="1"/>
  <mergeCells count="44">
    <mergeCell ref="B57:F57"/>
    <mergeCell ref="B56:F56"/>
    <mergeCell ref="A60:F61"/>
    <mergeCell ref="A32:I32"/>
    <mergeCell ref="B59:F59"/>
    <mergeCell ref="A34:I34"/>
    <mergeCell ref="B58:F58"/>
    <mergeCell ref="A53:J53"/>
    <mergeCell ref="H37:I37"/>
    <mergeCell ref="A40:I40"/>
    <mergeCell ref="A17:G17"/>
    <mergeCell ref="A37:G37"/>
    <mergeCell ref="A31:I31"/>
    <mergeCell ref="H17:I17"/>
    <mergeCell ref="A28:I28"/>
    <mergeCell ref="A38:G38"/>
    <mergeCell ref="A22:I22"/>
    <mergeCell ref="A23:I23"/>
    <mergeCell ref="H38:I38"/>
    <mergeCell ref="A27:I27"/>
    <mergeCell ref="A24:I24"/>
    <mergeCell ref="A20:I20"/>
    <mergeCell ref="A21:I21"/>
    <mergeCell ref="A41:I41"/>
    <mergeCell ref="A10:G10"/>
    <mergeCell ref="A15:G15"/>
    <mergeCell ref="A18:G18"/>
    <mergeCell ref="H18:I18"/>
    <mergeCell ref="A11:G11"/>
    <mergeCell ref="A33:I33"/>
    <mergeCell ref="A25:I25"/>
    <mergeCell ref="A26:I26"/>
    <mergeCell ref="J40:J41"/>
    <mergeCell ref="A35:I35"/>
    <mergeCell ref="A30:I30"/>
    <mergeCell ref="A29:I29"/>
    <mergeCell ref="I14:I15"/>
    <mergeCell ref="J11:J13"/>
    <mergeCell ref="J14:J15"/>
    <mergeCell ref="A16:G16"/>
    <mergeCell ref="A12:G12"/>
    <mergeCell ref="A14:G14"/>
    <mergeCell ref="A13:G13"/>
    <mergeCell ref="I11:I13"/>
  </mergeCells>
  <hyperlinks>
    <hyperlink ref="G58" r:id="rId1" display="www.unistar.by"/>
    <hyperlink ref="G59" r:id="rId2" display="mailto:pleshan.a@unistar.by"/>
    <hyperlink ref="G61" r:id="rId3" display="http://itunes.apple.com/ru/app/unistar/id534178909?mt=8"/>
    <hyperlink ref="G60" r:id="rId4" display="https://play.google.com/store/apps/details?id=com.polontech.android.unistar"/>
  </hyperlinks>
  <printOptions/>
  <pageMargins left="0.1968503937007874" right="0.1968503937007874" top="0.5905511811023623" bottom="0.5905511811023623" header="0.5118110236220472" footer="0.5118110236220472"/>
  <pageSetup fitToHeight="1" fitToWidth="1" horizontalDpi="600" verticalDpi="600" orientation="portrait" paperSize="9" scale="29" r:id="rId6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UNISTAR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</dc:creator>
  <cp:keywords/>
  <dc:description/>
  <cp:lastModifiedBy>Администратор</cp:lastModifiedBy>
  <cp:lastPrinted>2014-10-30T12:01:15Z</cp:lastPrinted>
  <dcterms:created xsi:type="dcterms:W3CDTF">2009-02-09T15:22:02Z</dcterms:created>
  <dcterms:modified xsi:type="dcterms:W3CDTF">2016-01-21T10:48:55Z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